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4\Industrial Sector\"/>
    </mc:Choice>
  </mc:AlternateContent>
  <xr:revisionPtr revIDLastSave="0" documentId="13_ncr:1_{2CBD22AA-BA84-4578-B1D2-9EF3B7FBF77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ual Financial Data" sheetId="1" r:id="rId1"/>
    <sheet name="Financial Ratio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O38" i="2" l="1"/>
  <c r="O37" i="2"/>
  <c r="O34" i="2"/>
  <c r="O35" i="2"/>
  <c r="O33" i="2"/>
  <c r="O31" i="2"/>
  <c r="O30" i="2"/>
  <c r="O29" i="2"/>
  <c r="O26" i="2"/>
  <c r="O25" i="2"/>
  <c r="O24" i="2"/>
  <c r="O23" i="2"/>
  <c r="O18" i="2"/>
  <c r="O19" i="2"/>
  <c r="P38" i="2"/>
  <c r="P35" i="2" s="1"/>
  <c r="P37" i="2"/>
  <c r="P34" i="2"/>
  <c r="P33" i="2"/>
  <c r="P30" i="2"/>
  <c r="P29" i="2"/>
  <c r="P27" i="2"/>
  <c r="P26" i="2"/>
  <c r="P25" i="2"/>
  <c r="P24" i="2"/>
  <c r="P23" i="2"/>
  <c r="P19" i="2"/>
  <c r="P18" i="2"/>
  <c r="N31" i="2" l="1"/>
  <c r="N78" i="1"/>
  <c r="N80" i="1" s="1"/>
  <c r="N23" i="2"/>
  <c r="N38" i="2"/>
  <c r="N35" i="2" s="1"/>
  <c r="N37" i="2"/>
  <c r="N34" i="2"/>
  <c r="N33" i="2"/>
  <c r="N30" i="2"/>
  <c r="N29" i="2"/>
  <c r="N26" i="2"/>
  <c r="N25" i="2"/>
  <c r="N19" i="2"/>
  <c r="N18" i="2"/>
  <c r="N24" i="2" l="1"/>
  <c r="C38" i="2"/>
  <c r="C35" i="2" s="1"/>
  <c r="D38" i="2"/>
  <c r="D35" i="2" s="1"/>
  <c r="E38" i="2"/>
  <c r="E35" i="2" s="1"/>
  <c r="F38" i="2"/>
  <c r="F35" i="2" s="1"/>
  <c r="G38" i="2"/>
  <c r="G35" i="2" s="1"/>
  <c r="H38" i="2"/>
  <c r="I38" i="2"/>
  <c r="J38" i="2"/>
  <c r="K38" i="2"/>
  <c r="K35" i="2" s="1"/>
  <c r="L38" i="2"/>
  <c r="L35" i="2" s="1"/>
  <c r="M38" i="2"/>
  <c r="M35" i="2" s="1"/>
  <c r="B38" i="2"/>
  <c r="B35" i="2" s="1"/>
  <c r="H35" i="2"/>
  <c r="I35" i="2"/>
  <c r="C37" i="2"/>
  <c r="D37" i="2"/>
  <c r="E37" i="2"/>
  <c r="F37" i="2"/>
  <c r="G37" i="2"/>
  <c r="H37" i="2"/>
  <c r="I37" i="2"/>
  <c r="J37" i="2"/>
  <c r="K37" i="2"/>
  <c r="L37" i="2"/>
  <c r="M37" i="2"/>
  <c r="B37" i="2"/>
  <c r="J35" i="2"/>
  <c r="C34" i="2"/>
  <c r="D34" i="2"/>
  <c r="E34" i="2"/>
  <c r="F34" i="2"/>
  <c r="G34" i="2"/>
  <c r="H34" i="2"/>
  <c r="I34" i="2"/>
  <c r="J34" i="2"/>
  <c r="K34" i="2"/>
  <c r="L34" i="2"/>
  <c r="M34" i="2"/>
  <c r="C33" i="2"/>
  <c r="D33" i="2"/>
  <c r="E33" i="2"/>
  <c r="F33" i="2"/>
  <c r="G33" i="2"/>
  <c r="H33" i="2"/>
  <c r="I33" i="2"/>
  <c r="J33" i="2"/>
  <c r="K33" i="2"/>
  <c r="L33" i="2"/>
  <c r="M33" i="2"/>
  <c r="C31" i="2"/>
  <c r="D31" i="2"/>
  <c r="E31" i="2"/>
  <c r="H31" i="2"/>
  <c r="I31" i="2"/>
  <c r="J31" i="2"/>
  <c r="M31" i="2"/>
  <c r="B31" i="2"/>
  <c r="C30" i="2"/>
  <c r="D30" i="2"/>
  <c r="E30" i="2"/>
  <c r="F30" i="2"/>
  <c r="G30" i="2"/>
  <c r="H30" i="2"/>
  <c r="I30" i="2"/>
  <c r="J30" i="2"/>
  <c r="K30" i="2"/>
  <c r="L30" i="2"/>
  <c r="M30" i="2"/>
  <c r="B30" i="2"/>
  <c r="C29" i="2"/>
  <c r="D29" i="2"/>
  <c r="E29" i="2"/>
  <c r="F29" i="2"/>
  <c r="G29" i="2"/>
  <c r="H29" i="2"/>
  <c r="I29" i="2"/>
  <c r="J29" i="2"/>
  <c r="K29" i="2"/>
  <c r="L29" i="2"/>
  <c r="M29" i="2"/>
  <c r="B29" i="2"/>
  <c r="C27" i="2"/>
  <c r="D27" i="2"/>
  <c r="E27" i="2"/>
  <c r="F27" i="2"/>
  <c r="G27" i="2"/>
  <c r="H27" i="2"/>
  <c r="I27" i="2"/>
  <c r="J27" i="2"/>
  <c r="K27" i="2"/>
  <c r="L27" i="2"/>
  <c r="M27" i="2"/>
  <c r="B27" i="2"/>
  <c r="C26" i="2"/>
  <c r="D26" i="2"/>
  <c r="E26" i="2"/>
  <c r="F26" i="2"/>
  <c r="G26" i="2"/>
  <c r="H26" i="2"/>
  <c r="I26" i="2"/>
  <c r="J26" i="2"/>
  <c r="K26" i="2"/>
  <c r="L26" i="2"/>
  <c r="M26" i="2"/>
  <c r="B26" i="2"/>
  <c r="C25" i="2"/>
  <c r="D25" i="2"/>
  <c r="E25" i="2"/>
  <c r="F25" i="2"/>
  <c r="G25" i="2"/>
  <c r="H25" i="2"/>
  <c r="I25" i="2"/>
  <c r="J25" i="2"/>
  <c r="K25" i="2"/>
  <c r="M25" i="2"/>
  <c r="B25" i="2"/>
  <c r="C24" i="2"/>
  <c r="D24" i="2"/>
  <c r="E24" i="2"/>
  <c r="F24" i="2"/>
  <c r="G24" i="2"/>
  <c r="H24" i="2"/>
  <c r="I24" i="2"/>
  <c r="J24" i="2"/>
  <c r="K24" i="2"/>
  <c r="M24" i="2"/>
  <c r="B24" i="2"/>
  <c r="M23" i="2"/>
  <c r="C21" i="2" l="1"/>
  <c r="D21" i="2"/>
  <c r="E21" i="2"/>
  <c r="F21" i="2"/>
  <c r="G21" i="2"/>
  <c r="H21" i="2"/>
  <c r="B21" i="2"/>
  <c r="C20" i="2"/>
  <c r="D20" i="2"/>
  <c r="E20" i="2"/>
  <c r="F20" i="2"/>
  <c r="G20" i="2"/>
  <c r="H20" i="2"/>
  <c r="B20" i="2"/>
  <c r="J19" i="2"/>
  <c r="C19" i="2"/>
  <c r="D19" i="2"/>
  <c r="E19" i="2"/>
  <c r="F19" i="2"/>
  <c r="G19" i="2"/>
  <c r="H19" i="2"/>
  <c r="I19" i="2"/>
  <c r="K19" i="2"/>
  <c r="L19" i="2"/>
  <c r="M19" i="2"/>
  <c r="B19" i="2"/>
  <c r="B18" i="2"/>
  <c r="H17" i="2"/>
  <c r="C18" i="2"/>
  <c r="D18" i="2"/>
  <c r="E18" i="2"/>
  <c r="F18" i="2"/>
  <c r="G18" i="2"/>
  <c r="H18" i="2"/>
  <c r="I18" i="2"/>
  <c r="J18" i="2"/>
  <c r="K18" i="2"/>
  <c r="L18" i="2"/>
  <c r="M18" i="2"/>
  <c r="M59" i="1" l="1"/>
  <c r="J80" i="1" l="1"/>
  <c r="J23" i="2" l="1"/>
  <c r="K23" i="2"/>
  <c r="C17" i="2"/>
  <c r="D17" i="2"/>
  <c r="E17" i="2"/>
  <c r="F17" i="2"/>
  <c r="G17" i="2"/>
  <c r="C23" i="2"/>
  <c r="D23" i="2"/>
  <c r="E23" i="2"/>
  <c r="F23" i="2"/>
  <c r="G23" i="2"/>
  <c r="H23" i="2"/>
  <c r="I23" i="2"/>
  <c r="B34" i="2" l="1"/>
  <c r="B33" i="2"/>
  <c r="B23" i="2" l="1"/>
  <c r="B17" i="2" l="1"/>
</calcChain>
</file>

<file path=xl/sharedStrings.xml><?xml version="1.0" encoding="utf-8"?>
<sst xmlns="http://schemas.openxmlformats.org/spreadsheetml/2006/main" count="366" uniqueCount="266">
  <si>
    <t>ARAB ALUMINIUM INDUSTRY /ARAL</t>
  </si>
  <si>
    <t>GENERAL MINING CPMPANY PLC</t>
  </si>
  <si>
    <t>INTERNATIONAL SILICA INDUSTRIAL</t>
  </si>
  <si>
    <t>INVESTMENTS &amp; INTEGRATED INDUSTRIES CO. PLC (HOLDING CO)</t>
  </si>
  <si>
    <t>JORDAN PHOSPHATE MINES</t>
  </si>
  <si>
    <t>JORDAN STEEL</t>
  </si>
  <si>
    <t>NATIONAL ALUMINIUM INDUSTRIAL</t>
  </si>
  <si>
    <t>NATIONAL OIL SHALE</t>
  </si>
  <si>
    <t>NATIONAL STEEL INDUSTRY</t>
  </si>
  <si>
    <t>NORTHERN CEMENT CO.</t>
  </si>
  <si>
    <t>THE ARAB POTASH</t>
  </si>
  <si>
    <t>العربية لصناعة الالمنيوم/ارال</t>
  </si>
  <si>
    <t>العامة للتعدين</t>
  </si>
  <si>
    <t>الدولية لصناعات السيليكا</t>
  </si>
  <si>
    <t>الاستثمارات والصناعات المتكاملة</t>
  </si>
  <si>
    <t>مناجم الفوسفات الاردنية</t>
  </si>
  <si>
    <t>حديد الأردن</t>
  </si>
  <si>
    <t>الوطنية لصناعات الالمنيوم</t>
  </si>
  <si>
    <t>الوطنية للصخر الزيتي</t>
  </si>
  <si>
    <t>الوطنية لصناعة الصلب</t>
  </si>
  <si>
    <t>اسمنت الشمالية</t>
  </si>
  <si>
    <t>البوتاس العربية</t>
  </si>
  <si>
    <t>Statement of financial position</t>
  </si>
  <si>
    <t>قائمة المركز المالي</t>
  </si>
  <si>
    <t>Income statement</t>
  </si>
  <si>
    <t>قائمة الدخل</t>
  </si>
  <si>
    <t>Statement of cash flows</t>
  </si>
  <si>
    <t>قائمة التدفقات النقدية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</si>
  <si>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</si>
  <si>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</si>
  <si>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</si>
  <si>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</si>
  <si>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</si>
  <si>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</si>
  <si>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</si>
  <si>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</si>
  <si>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</si>
  <si>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</si>
  <si>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</si>
  <si>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</si>
  <si>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</si>
  <si>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</si>
  <si>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</si>
  <si>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</si>
  <si>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</si>
  <si>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</si>
  <si>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</si>
  <si>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</si>
  <si>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</si>
  <si>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</si>
  <si>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</si>
  <si>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</si>
  <si>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</si>
  <si>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</si>
  <si>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</si>
  <si>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</si>
  <si>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</si>
  <si>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</si>
  <si>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العائد على مجموع الموجودات %</t>
  </si>
  <si>
    <t xml:space="preserve">العائد على حقوق المساهمين % </t>
  </si>
  <si>
    <t>Equity Ratio %</t>
  </si>
  <si>
    <t>اجمالي الربح من العمليات الى المبيعات %</t>
  </si>
  <si>
    <t>صافي الربح قبل الفوائد والضريبة الى المبيعات %</t>
  </si>
  <si>
    <t>Gross Margin %</t>
  </si>
  <si>
    <t>Margin Before Interest and Tax %</t>
  </si>
  <si>
    <t xml:space="preserve">Profit Margin % </t>
  </si>
  <si>
    <t>Return on Assets %</t>
  </si>
  <si>
    <t>Return on Equity %</t>
  </si>
  <si>
    <t>معدل المديونية %</t>
  </si>
  <si>
    <t xml:space="preserve">نسبة الملكية % </t>
  </si>
  <si>
    <t>Debit Ratio %</t>
  </si>
  <si>
    <t xml:space="preserve">Interest Coverage Ratio (Times) </t>
  </si>
  <si>
    <t>Total Assets Turnover (Times )</t>
  </si>
  <si>
    <t>Fixed Assets Turnover (Times)</t>
  </si>
  <si>
    <t>Working Capital Turnover (Times)</t>
  </si>
  <si>
    <t>Current Ratio (Times)</t>
  </si>
  <si>
    <t>Working Capital (JD)</t>
  </si>
  <si>
    <t>-</t>
  </si>
  <si>
    <t xml:space="preserve">نسبة التداول (مرة) </t>
  </si>
  <si>
    <t xml:space="preserve">رأس المال العامل (دينار) </t>
  </si>
  <si>
    <t xml:space="preserve">معدل دوران رأس المال العامل (مرة) </t>
  </si>
  <si>
    <t xml:space="preserve">معدل دوران الموجودات (مرة) </t>
  </si>
  <si>
    <t xml:space="preserve">معدل تغطية الفوائد (مرة) </t>
  </si>
  <si>
    <t>صافي الربح الى المبيعات %</t>
  </si>
  <si>
    <t xml:space="preserve">معدل دوران الموجودات الثابتة (مرة) </t>
  </si>
  <si>
    <t>Property, plant and equipment</t>
  </si>
  <si>
    <t>Projects in progress</t>
  </si>
  <si>
    <t>Investment property</t>
  </si>
  <si>
    <t>Investments in subsidiaries, joint ventures and associates</t>
  </si>
  <si>
    <t>Intangible assets</t>
  </si>
  <si>
    <t>Financial assets at fair value through other comprehensive income</t>
  </si>
  <si>
    <t>Financial assets at amortized cost</t>
  </si>
  <si>
    <t>Deferred tax assets</t>
  </si>
  <si>
    <t>Long term loans receivable</t>
  </si>
  <si>
    <t>Employee loans ,long term</t>
  </si>
  <si>
    <t>Trade and other non-current receivables</t>
  </si>
  <si>
    <t>Non-current derivative financial assets</t>
  </si>
  <si>
    <t>Non-current receivables due from related parties</t>
  </si>
  <si>
    <t>Other non-current assets</t>
  </si>
  <si>
    <t>Total non-current assets</t>
  </si>
  <si>
    <t>Cash on hand and at banks</t>
  </si>
  <si>
    <t>Accounts receivable</t>
  </si>
  <si>
    <t>Current receivables due from related parties</t>
  </si>
  <si>
    <t>Inventories</t>
  </si>
  <si>
    <t>Spare parts and supplies</t>
  </si>
  <si>
    <t>Employee loans short term</t>
  </si>
  <si>
    <t>Financial assets at fair value through profit or loss</t>
  </si>
  <si>
    <t>Other current assets</t>
  </si>
  <si>
    <t>Total current assets</t>
  </si>
  <si>
    <t>Total assets</t>
  </si>
  <si>
    <t>Paid-up capital</t>
  </si>
  <si>
    <t>Retained earnings</t>
  </si>
  <si>
    <t>Share premium</t>
  </si>
  <si>
    <t>Share discount</t>
  </si>
  <si>
    <t>Statutory reserve</t>
  </si>
  <si>
    <t>Special reserve</t>
  </si>
  <si>
    <t>Fair value reserve</t>
  </si>
  <si>
    <t>Voluntary reserve</t>
  </si>
  <si>
    <t>Other equity interest</t>
  </si>
  <si>
    <t>Other reserves</t>
  </si>
  <si>
    <t>Total equity attributable to owners of parent</t>
  </si>
  <si>
    <t>Non-controlling interests</t>
  </si>
  <si>
    <t>Total equity</t>
  </si>
  <si>
    <t>Trade and other non-current payables</t>
  </si>
  <si>
    <t>Long term loans</t>
  </si>
  <si>
    <t>Non-current provisions</t>
  </si>
  <si>
    <t>Bank overdrafts long term</t>
  </si>
  <si>
    <t>Other non-current liabilities</t>
  </si>
  <si>
    <t>Total non-current liabilities</t>
  </si>
  <si>
    <t>Trade and other current payables</t>
  </si>
  <si>
    <t>Current payables to related parties</t>
  </si>
  <si>
    <t>Current provisions</t>
  </si>
  <si>
    <t>Short term loan</t>
  </si>
  <si>
    <t>Current borrowings</t>
  </si>
  <si>
    <t>Income tax provision</t>
  </si>
  <si>
    <t>Other current liabilities</t>
  </si>
  <si>
    <t>Liabilities included in disposal groups classified as held for sale</t>
  </si>
  <si>
    <t>Mining fees due to the government of the Hashemite Kingdom of Jordan</t>
  </si>
  <si>
    <t>Total current liabilities</t>
  </si>
  <si>
    <t>Total liabilities</t>
  </si>
  <si>
    <t>Total equity and liabilities</t>
  </si>
  <si>
    <t>Sales</t>
  </si>
  <si>
    <t>Cost of revenue</t>
  </si>
  <si>
    <t>Gross profit</t>
  </si>
  <si>
    <t>General and administrative expense</t>
  </si>
  <si>
    <t>Selling and distribution expenses</t>
  </si>
  <si>
    <t>Other operating expenses</t>
  </si>
  <si>
    <t>Other gains (losses)</t>
  </si>
  <si>
    <t>Profit (loss) from operating activities</t>
  </si>
  <si>
    <t>Finance income</t>
  </si>
  <si>
    <t>Finance costs</t>
  </si>
  <si>
    <t>Gains (losses) on financial assets at fair value through profit or loss</t>
  </si>
  <si>
    <t>Dividends on financial assets at fair value through other comprehensive income</t>
  </si>
  <si>
    <t>Other non operating incomes</t>
  </si>
  <si>
    <t>Other non operating expenses</t>
  </si>
  <si>
    <t>Gains on investments in subsidiaries, joint ventures and associates</t>
  </si>
  <si>
    <t>Profit (loss) before tax from continuous operations</t>
  </si>
  <si>
    <t>Income Tax Expense</t>
  </si>
  <si>
    <t>Profit (loss) from continuing operations</t>
  </si>
  <si>
    <t>Profit (loss)</t>
  </si>
  <si>
    <t>Profit (loss), attributable to owners of parent</t>
  </si>
  <si>
    <t>Profit (loss), attributable to non-controlling interests</t>
  </si>
  <si>
    <t>Net cash flows (used in) from operating activities</t>
  </si>
  <si>
    <t>Net cash flows from (used in) investing activities</t>
  </si>
  <si>
    <t>Net cash flows from (used in) financing activities</t>
  </si>
  <si>
    <t>Effect of exchange rate changes on cash and cash equivalents</t>
  </si>
  <si>
    <t>Cash and cash equivalents at beginning of period</t>
  </si>
  <si>
    <t>Cash and cash equivalents at end of period</t>
  </si>
  <si>
    <t>الممتلكات والآلات والمعدات</t>
  </si>
  <si>
    <t>مشاريع تحت التنفيذ</t>
  </si>
  <si>
    <t>الاستثمارات العقارية</t>
  </si>
  <si>
    <t>الاستثمارات في الشركات التابعة والمشاريع المشتركة والشركات الحليفة</t>
  </si>
  <si>
    <t>موجودات غير ملموسة</t>
  </si>
  <si>
    <t>موجودات مالية بالقيمة العادلة من خلال الدخل الشامل الاخر</t>
  </si>
  <si>
    <t>الموجودات المالية بالتكلفة المظفأة</t>
  </si>
  <si>
    <t>الموجودات الضريبية المؤجلة</t>
  </si>
  <si>
    <t>قروض مدينة طويلة الاجل</t>
  </si>
  <si>
    <t>قروض موظفين طويلة الاجل</t>
  </si>
  <si>
    <t>الذمم التجارية والذمم الأخرى المدينة غير المتداولة</t>
  </si>
  <si>
    <t>موجودات المشتقات المالية غير المتداولة</t>
  </si>
  <si>
    <t>الذمم المدينة غير المتداولة المستحقة من أطراف ذات علاقة</t>
  </si>
  <si>
    <t>موجودات غير متداولة أخرى</t>
  </si>
  <si>
    <t>مجموع الموجودات غير المتداولة</t>
  </si>
  <si>
    <t>النقد في الصندوق ولدى البنوك</t>
  </si>
  <si>
    <t>ذمم مدينة</t>
  </si>
  <si>
    <t>الذمم المدينة المتداولة المستحقة من أطراف ذات علاقة</t>
  </si>
  <si>
    <t>المخزون</t>
  </si>
  <si>
    <t>قطع غيار ولوازم</t>
  </si>
  <si>
    <t>قروض موظفين قصيرة الاجل</t>
  </si>
  <si>
    <t>موجودات مالية بالقيمة العادلة من خلال قائمة الدخل</t>
  </si>
  <si>
    <t>موجودات متداولة أخرى</t>
  </si>
  <si>
    <t>مجموع الموجودات المتداولة</t>
  </si>
  <si>
    <t>مجموع الموجودات</t>
  </si>
  <si>
    <t>رأس المال المدفوع</t>
  </si>
  <si>
    <t>الأرباح المدورة</t>
  </si>
  <si>
    <t>علاوة إصدار</t>
  </si>
  <si>
    <t>خصم اصدار</t>
  </si>
  <si>
    <t>احتياطي اجباري</t>
  </si>
  <si>
    <t>إحتياطي خاص</t>
  </si>
  <si>
    <t>إحتياطي القيمة العادلة</t>
  </si>
  <si>
    <t>إحتياطي اختياري</t>
  </si>
  <si>
    <t>حصص ملكية أخرى</t>
  </si>
  <si>
    <t>احتياطيات أخرى</t>
  </si>
  <si>
    <t>مجموع حقوق الملكية المنسوبة إلى مالكي الشركة الأم</t>
  </si>
  <si>
    <t>حقوق غير المسيطرين</t>
  </si>
  <si>
    <t>مجموع حقوق الملكية</t>
  </si>
  <si>
    <t>الذمم التجارية والذمم الأخرى الدائنة غير المتداولة</t>
  </si>
  <si>
    <t>قروض طويلة الاجل</t>
  </si>
  <si>
    <t>المخصصات غير المتداولة</t>
  </si>
  <si>
    <t>بنوك دائنة طويلة الاجل</t>
  </si>
  <si>
    <t>مطلوبات غير متداولة أخرى</t>
  </si>
  <si>
    <t>مجموع المطلوبات غير المتداولة</t>
  </si>
  <si>
    <t>الذمم التجارية والذمم الأخرى الدائنة المتداولة</t>
  </si>
  <si>
    <t>الذمم الدائنة المتداولة إلى الأطراف ذات العلاقة</t>
  </si>
  <si>
    <t>المخصصات المتداولة</t>
  </si>
  <si>
    <t>قروض قصيرة الاجل</t>
  </si>
  <si>
    <t>الاقتراضات المتداولة</t>
  </si>
  <si>
    <t>مخصص ضريبة دخل</t>
  </si>
  <si>
    <t>مطلوبات متداولة أخرى</t>
  </si>
  <si>
    <t>المطلوبات المدرجة في مجموعات التصرف المصنفة على أنه محتفظ بها برسم البيع</t>
  </si>
  <si>
    <t>رسوم التعدين المستحقة لحكومة المملكة الأردنية الهاشمية</t>
  </si>
  <si>
    <t>مجموع المطلوبات المتداولة</t>
  </si>
  <si>
    <t>مجموع المطلوبات</t>
  </si>
  <si>
    <t>مجموع المطلوبات وحقوق الملكية</t>
  </si>
  <si>
    <t>المبيعات</t>
  </si>
  <si>
    <t>تكلفة المبيعات</t>
  </si>
  <si>
    <t>مجمل الربح</t>
  </si>
  <si>
    <t>المصاريف الادارية والعمومية</t>
  </si>
  <si>
    <t>مصاريف بيع وتوزيع</t>
  </si>
  <si>
    <t>مصاريف تشغيلية أخرى</t>
  </si>
  <si>
    <t>الأرباح (الخسائر) الأخرى</t>
  </si>
  <si>
    <t>الربح (الخسارة) من الأنشطة التشغيلية</t>
  </si>
  <si>
    <t>الدخل التمويلي</t>
  </si>
  <si>
    <t>تكاليف التمويل</t>
  </si>
  <si>
    <t>أرباح (خسائر) موجودات مالية بالقيمة العادلة من خلال قائمة الدخل</t>
  </si>
  <si>
    <t>توزيعات نقدية من موجودات مالية بالقيمة العادلة من خلال الدخل الشامل الآخر</t>
  </si>
  <si>
    <t>إيرادات غير تشغيلية أخرى</t>
  </si>
  <si>
    <t>مصاريف غير تشغيلية اخرى</t>
  </si>
  <si>
    <t>أرباح استثمارات في الشركات التابعة والحليفة والمشاريع المشتركة</t>
  </si>
  <si>
    <t>الربح (الخسارة) قبل الضريبة من العمليات المستمرة</t>
  </si>
  <si>
    <t>مصروف ضريبة الدخل</t>
  </si>
  <si>
    <t>الربح (الخسارة) من العمليات المستمرة</t>
  </si>
  <si>
    <t>الربح (الخسارة)</t>
  </si>
  <si>
    <t>الربح (الخسارة)، المنسوب إلى مالكي الشركة الأم</t>
  </si>
  <si>
    <t>الربح (الخسارة)، المنسوب إلى حقوق غير المسيطرين</t>
  </si>
  <si>
    <t>صافي التدفقات النقدية من ( المستخدمة في ) الأنشطة التشغيلية</t>
  </si>
  <si>
    <t>صافي التدفق النقدي من (المستخدم في) الانشطة الإستثمارية</t>
  </si>
  <si>
    <t>صافي التدفق النقدي من (المستخدم في) الانشطة التمويلية</t>
  </si>
  <si>
    <t>اثر تغيرات أسعار الصرف على النقد والنقد المعادل</t>
  </si>
  <si>
    <t>النقد وما في حكمه في بداية الفترة</t>
  </si>
  <si>
    <t>النقد وما في حكمه في نهاية الفترة</t>
  </si>
  <si>
    <t>البيانات المالية السنوية لعام 2023</t>
  </si>
  <si>
    <t>Annual Financial Data for the Year 2023</t>
  </si>
  <si>
    <t>THE JORDAN CEMENT FACTORIES</t>
  </si>
  <si>
    <t xml:space="preserve">NORTHERN CEMENT </t>
  </si>
  <si>
    <t>GENERAL MINING CPMPANY</t>
  </si>
  <si>
    <t>INVESTMENTS &amp; INTEGRATED INDUSTRIES (HOLDING CO)</t>
  </si>
  <si>
    <t>مصانع الاسمنت الأردنية</t>
  </si>
  <si>
    <t>أسهم خزينة</t>
  </si>
  <si>
    <t>Treasury shares</t>
  </si>
  <si>
    <t>JORDAN MAGNESIA</t>
  </si>
  <si>
    <t>مغنيسيا الأردن</t>
  </si>
  <si>
    <t>المتحدة لصناعة الحديد والصلب</t>
  </si>
  <si>
    <t>UNITED IRON &amp; STEEL MANUFACTURING</t>
  </si>
  <si>
    <t>شركة الترافرتين</t>
  </si>
  <si>
    <t xml:space="preserve">TRAVERTINE COMPANY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</si>
</sst>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00"/>
  </numFmts>
  <fonts count="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1" xfId="0" applyBorder="1"/>
    <xf numFmtId="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3" fillId="0" borderId="0" xfId="0" applyFont="1"/>
    <xf numFmtId="0" fontId="0" fillId="0" borderId="0" xfId="0" applyBorder="1"/>
    <xf numFmtId="2" fontId="0" fillId="0" borderId="0" xfId="1" applyNumberFormat="1" applyFon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3" fillId="0" borderId="0" xfId="0" applyFont="1" applyBorder="1"/>
    <xf numFmtId="0" fontId="4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right" vertical="center" wrapText="1"/>
    </xf>
    <xf numFmtId="14" fontId="4" fillId="0" borderId="6" xfId="0" applyNumberFormat="1" applyFont="1" applyFill="1" applyBorder="1" applyAlignment="1">
      <alignment horizontal="center" wrapText="1"/>
    </xf>
    <xf numFmtId="0" fontId="5" fillId="2" borderId="7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2" fontId="0" fillId="0" borderId="0" xfId="0" applyNumberFormat="1" applyAlignment="1">
      <alignment horizontal="center"/>
    </xf>
    <xf numFmtId="0" fontId="5" fillId="0" borderId="0" xfId="0" applyFont="1"/>
    <xf numFmtId="1" fontId="4" fillId="0" borderId="6" xfId="0" applyNumberFormat="1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/>
    <xf numFmtId="0" fontId="0" fillId="2" borderId="5" xfId="0" applyFill="1" applyBorder="1" applyAlignment="1">
      <alignment wrapText="1"/>
    </xf>
    <xf numFmtId="0" fontId="0" fillId="2" borderId="3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0" fillId="2" borderId="5" xfId="0" applyFill="1" applyBorder="1" applyAlignment="1"/>
    <xf numFmtId="0" fontId="4" fillId="0" borderId="5" xfId="0" applyFont="1" applyFill="1" applyBorder="1" applyAlignment="1">
      <alignment vertical="center" wrapText="1"/>
    </xf>
    <xf numFmtId="0" fontId="0" fillId="0" borderId="0" xfId="0" applyFill="1"/>
    <xf numFmtId="0" fontId="0" fillId="3" borderId="1" xfId="0" applyNumberForma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1" fillId="0" borderId="1" xfId="0" applyFont="1" applyBorder="1"/>
    <xf numFmtId="0" fontId="0" fillId="0" borderId="1" xfId="0" applyBorder="1" applyAlignment="1">
      <alignment horizontal="center" vertical="center" readingOrder="1"/>
    </xf>
    <xf numFmtId="164" fontId="4" fillId="0" borderId="6" xfId="0" applyNumberFormat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16</xdr:col>
      <xdr:colOff>61479</xdr:colOff>
      <xdr:row>3</xdr:row>
      <xdr:rowOff>7136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8889D98E-1883-4917-A3D6-5FB2773DFF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622249" cy="492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Q101"/>
  <sheetViews>
    <sheetView tabSelected="1" topLeftCell="G1" zoomScaleNormal="100" workbookViewId="0">
      <selection activeCell="L104" sqref="L104"/>
    </sheetView>
  </sheetViews>
  <sheetFormatPr defaultRowHeight="12.75" x14ac:dyDescent="0.2"/>
  <cols>
    <col min="1" max="1" width="72.7109375" customWidth="1"/>
    <col min="2" max="16" width="20.7109375" customWidth="1"/>
    <col min="17" max="17" width="62.85546875" customWidth="1"/>
  </cols>
  <sheetData>
    <row r="7" spans="1:17" ht="15" x14ac:dyDescent="0.25">
      <c r="A7" s="27" t="s">
        <v>252</v>
      </c>
      <c r="Q7" s="27" t="s">
        <v>251</v>
      </c>
    </row>
    <row r="9" spans="1:17" ht="51" x14ac:dyDescent="0.2">
      <c r="A9" s="30"/>
      <c r="B9" s="29" t="s">
        <v>0</v>
      </c>
      <c r="C9" s="4" t="s">
        <v>4</v>
      </c>
      <c r="D9" s="4" t="s">
        <v>5</v>
      </c>
      <c r="E9" s="4" t="s">
        <v>6</v>
      </c>
      <c r="F9" s="4" t="s">
        <v>8</v>
      </c>
      <c r="G9" s="11" t="s">
        <v>254</v>
      </c>
      <c r="H9" s="33" t="s">
        <v>10</v>
      </c>
      <c r="I9" s="11" t="s">
        <v>255</v>
      </c>
      <c r="J9" s="4" t="s">
        <v>2</v>
      </c>
      <c r="K9" s="11" t="s">
        <v>256</v>
      </c>
      <c r="L9" s="4" t="s">
        <v>7</v>
      </c>
      <c r="M9" s="4" t="s">
        <v>253</v>
      </c>
      <c r="N9" s="4" t="s">
        <v>260</v>
      </c>
      <c r="O9" s="4" t="s">
        <v>265</v>
      </c>
      <c r="P9" s="4" t="s">
        <v>263</v>
      </c>
      <c r="Q9" s="34"/>
    </row>
    <row r="10" spans="1:17" ht="26.25" customHeight="1" x14ac:dyDescent="0.2">
      <c r="A10" s="31"/>
      <c r="B10" s="4" t="s">
        <v>11</v>
      </c>
      <c r="C10" s="4" t="s">
        <v>15</v>
      </c>
      <c r="D10" s="4" t="s">
        <v>16</v>
      </c>
      <c r="E10" s="4" t="s">
        <v>17</v>
      </c>
      <c r="F10" s="4" t="s">
        <v>19</v>
      </c>
      <c r="G10" s="4" t="s">
        <v>20</v>
      </c>
      <c r="H10" s="4" t="s">
        <v>21</v>
      </c>
      <c r="I10" s="4" t="s">
        <v>12</v>
      </c>
      <c r="J10" s="4" t="s">
        <v>13</v>
      </c>
      <c r="K10" s="4" t="s">
        <v>14</v>
      </c>
      <c r="L10" s="4" t="s">
        <v>18</v>
      </c>
      <c r="M10" s="4" t="s">
        <v>257</v>
      </c>
      <c r="N10" s="4" t="s">
        <v>261</v>
      </c>
      <c r="O10" s="4" t="s">
        <v>264</v>
      </c>
      <c r="P10" s="4" t="s">
        <v>262</v>
      </c>
      <c r="Q10" s="31"/>
    </row>
    <row r="11" spans="1:17" ht="20.100000000000001" customHeight="1" x14ac:dyDescent="0.2">
      <c r="A11" s="32"/>
      <c r="B11" s="29">
        <v>141006</v>
      </c>
      <c r="C11" s="4">
        <v>141018</v>
      </c>
      <c r="D11" s="4">
        <v>141070</v>
      </c>
      <c r="E11" s="4">
        <v>141091</v>
      </c>
      <c r="F11" s="4">
        <v>141011</v>
      </c>
      <c r="G11" s="4">
        <v>141224</v>
      </c>
      <c r="H11" s="33">
        <v>141043</v>
      </c>
      <c r="I11" s="4">
        <v>141005</v>
      </c>
      <c r="J11" s="4">
        <v>141170</v>
      </c>
      <c r="K11" s="4">
        <v>141117</v>
      </c>
      <c r="L11" s="4">
        <v>141216</v>
      </c>
      <c r="M11" s="4">
        <v>141042</v>
      </c>
      <c r="N11" s="4">
        <v>141130</v>
      </c>
      <c r="O11" s="4">
        <v>141203</v>
      </c>
      <c r="P11" s="4">
        <v>141220</v>
      </c>
      <c r="Q11" s="35"/>
    </row>
    <row r="12" spans="1:17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1:17" x14ac:dyDescent="0.2">
      <c r="A13" s="5" t="s">
        <v>22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 t="s">
        <v>23</v>
      </c>
    </row>
    <row r="14" spans="1:17" x14ac:dyDescent="0.2">
      <c r="A14" s="1" t="s">
        <v>85</v>
      </c>
      <c r="B14" s="2">
        <v>4523451</v>
      </c>
      <c r="C14" s="2">
        <v>239700000</v>
      </c>
      <c r="D14" s="2">
        <v>40613418</v>
      </c>
      <c r="E14" s="2">
        <v>4438512</v>
      </c>
      <c r="F14" s="2">
        <v>5011669</v>
      </c>
      <c r="G14" s="2">
        <v>27635624</v>
      </c>
      <c r="H14" s="2">
        <v>380743000</v>
      </c>
      <c r="I14" s="2">
        <v>318312</v>
      </c>
      <c r="J14" s="2">
        <v>1110260</v>
      </c>
      <c r="K14" s="2">
        <v>1488228</v>
      </c>
      <c r="L14" s="2">
        <v>387</v>
      </c>
      <c r="M14" s="2">
        <v>41643698</v>
      </c>
      <c r="N14" s="2">
        <v>221620</v>
      </c>
      <c r="O14" s="2">
        <v>668004</v>
      </c>
      <c r="P14" s="2">
        <v>11008601</v>
      </c>
      <c r="Q14" s="1" t="s">
        <v>168</v>
      </c>
    </row>
    <row r="15" spans="1:17" x14ac:dyDescent="0.2">
      <c r="A15" s="1" t="s">
        <v>86</v>
      </c>
      <c r="B15" s="2">
        <v>205986</v>
      </c>
      <c r="C15" s="2">
        <v>14785000</v>
      </c>
      <c r="D15" s="3">
        <v>0</v>
      </c>
      <c r="E15" s="3">
        <v>0</v>
      </c>
      <c r="F15" s="2">
        <v>17800</v>
      </c>
      <c r="G15" s="2">
        <v>2566958</v>
      </c>
      <c r="H15" s="2">
        <v>380125000</v>
      </c>
      <c r="I15" s="3">
        <v>0</v>
      </c>
      <c r="J15" s="3">
        <v>0</v>
      </c>
      <c r="K15" s="3">
        <v>0</v>
      </c>
      <c r="L15" s="3">
        <v>0</v>
      </c>
      <c r="M15" s="2">
        <v>0</v>
      </c>
      <c r="N15" s="2">
        <v>39036110</v>
      </c>
      <c r="O15" s="2">
        <v>0</v>
      </c>
      <c r="P15" s="2">
        <v>0</v>
      </c>
      <c r="Q15" s="1" t="s">
        <v>169</v>
      </c>
    </row>
    <row r="16" spans="1:17" x14ac:dyDescent="0.2">
      <c r="A16" s="1" t="s">
        <v>87</v>
      </c>
      <c r="B16" s="2">
        <v>365747</v>
      </c>
      <c r="C16" s="3">
        <v>0</v>
      </c>
      <c r="D16" s="2">
        <v>154784</v>
      </c>
      <c r="E16" s="2">
        <v>81927</v>
      </c>
      <c r="F16" s="3">
        <v>0</v>
      </c>
      <c r="G16" s="3">
        <v>0</v>
      </c>
      <c r="H16" s="2">
        <v>2667000</v>
      </c>
      <c r="I16" s="3">
        <v>0</v>
      </c>
      <c r="J16" s="3">
        <v>0</v>
      </c>
      <c r="K16" s="2">
        <v>300510</v>
      </c>
      <c r="L16" s="3">
        <v>0</v>
      </c>
      <c r="M16" s="3">
        <v>10468320</v>
      </c>
      <c r="N16" s="3">
        <v>0</v>
      </c>
      <c r="O16" s="3">
        <v>0</v>
      </c>
      <c r="P16" s="3">
        <v>0</v>
      </c>
      <c r="Q16" s="1" t="s">
        <v>170</v>
      </c>
    </row>
    <row r="17" spans="1:17" x14ac:dyDescent="0.2">
      <c r="A17" s="1" t="s">
        <v>88</v>
      </c>
      <c r="B17" s="2">
        <v>39176</v>
      </c>
      <c r="C17" s="2">
        <v>335579000</v>
      </c>
      <c r="D17" s="3">
        <v>0</v>
      </c>
      <c r="E17" s="2">
        <v>0</v>
      </c>
      <c r="F17" s="3">
        <v>0</v>
      </c>
      <c r="G17" s="2">
        <v>2057755</v>
      </c>
      <c r="H17" s="2">
        <v>263407000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1" t="s">
        <v>171</v>
      </c>
    </row>
    <row r="18" spans="1:17" x14ac:dyDescent="0.2">
      <c r="A18" s="1" t="s">
        <v>89</v>
      </c>
      <c r="B18" s="3">
        <v>0</v>
      </c>
      <c r="C18" s="2">
        <v>122015000</v>
      </c>
      <c r="D18" s="3">
        <v>0</v>
      </c>
      <c r="E18" s="3">
        <v>0</v>
      </c>
      <c r="F18" s="3">
        <v>0</v>
      </c>
      <c r="G18" s="3">
        <v>0</v>
      </c>
      <c r="H18" s="2">
        <v>13932000</v>
      </c>
      <c r="I18" s="3">
        <v>0</v>
      </c>
      <c r="J18" s="3">
        <v>0</v>
      </c>
      <c r="K18" s="3">
        <v>0</v>
      </c>
      <c r="L18" s="3">
        <v>0</v>
      </c>
      <c r="M18" s="2">
        <v>37002</v>
      </c>
      <c r="N18" s="2">
        <v>3</v>
      </c>
      <c r="O18" s="2">
        <v>0</v>
      </c>
      <c r="P18" s="2">
        <v>0</v>
      </c>
      <c r="Q18" s="1" t="s">
        <v>172</v>
      </c>
    </row>
    <row r="19" spans="1:17" x14ac:dyDescent="0.2">
      <c r="A19" s="1" t="s">
        <v>90</v>
      </c>
      <c r="B19" s="2">
        <v>232295</v>
      </c>
      <c r="C19" s="2">
        <v>304000</v>
      </c>
      <c r="D19" s="3">
        <v>0</v>
      </c>
      <c r="E19" s="2">
        <v>219812</v>
      </c>
      <c r="F19" s="2">
        <v>218419</v>
      </c>
      <c r="G19" s="3">
        <v>0</v>
      </c>
      <c r="H19" s="2">
        <v>801000</v>
      </c>
      <c r="I19" s="2">
        <v>4479</v>
      </c>
      <c r="J19" s="3">
        <v>0</v>
      </c>
      <c r="K19" s="2">
        <v>16446650</v>
      </c>
      <c r="L19" s="39">
        <v>0</v>
      </c>
      <c r="M19" s="3">
        <v>266819</v>
      </c>
      <c r="N19" s="3">
        <v>0</v>
      </c>
      <c r="O19" s="3">
        <v>0</v>
      </c>
      <c r="P19" s="3">
        <v>0</v>
      </c>
      <c r="Q19" s="1" t="s">
        <v>173</v>
      </c>
    </row>
    <row r="20" spans="1:17" x14ac:dyDescent="0.2">
      <c r="A20" s="1" t="s">
        <v>91</v>
      </c>
      <c r="B20" s="3">
        <v>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2">
        <v>20425000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1" t="s">
        <v>174</v>
      </c>
    </row>
    <row r="21" spans="1:17" x14ac:dyDescent="0.2">
      <c r="A21" s="1" t="s">
        <v>92</v>
      </c>
      <c r="B21" s="3">
        <v>0</v>
      </c>
      <c r="C21" s="2">
        <v>30059000</v>
      </c>
      <c r="D21" s="2">
        <v>2358068</v>
      </c>
      <c r="E21" s="2">
        <v>0</v>
      </c>
      <c r="F21" s="2">
        <v>141665</v>
      </c>
      <c r="G21" s="3">
        <v>0</v>
      </c>
      <c r="H21" s="2">
        <v>23434000</v>
      </c>
      <c r="I21" s="3">
        <v>0</v>
      </c>
      <c r="J21" s="3">
        <v>0</v>
      </c>
      <c r="K21" s="3">
        <v>0</v>
      </c>
      <c r="L21" s="3">
        <v>0</v>
      </c>
      <c r="M21" s="3">
        <v>9268292</v>
      </c>
      <c r="N21" s="3">
        <v>0</v>
      </c>
      <c r="O21" s="3">
        <v>0</v>
      </c>
      <c r="P21" s="3">
        <v>1295644</v>
      </c>
      <c r="Q21" s="1" t="s">
        <v>175</v>
      </c>
    </row>
    <row r="22" spans="1:17" x14ac:dyDescent="0.2">
      <c r="A22" s="1" t="s">
        <v>93</v>
      </c>
      <c r="B22" s="3">
        <v>0</v>
      </c>
      <c r="C22" s="2">
        <v>6442000</v>
      </c>
      <c r="D22" s="2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1" t="s">
        <v>176</v>
      </c>
    </row>
    <row r="23" spans="1:17" x14ac:dyDescent="0.2">
      <c r="A23" s="1" t="s">
        <v>94</v>
      </c>
      <c r="B23" s="3">
        <v>0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2">
        <v>13961000</v>
      </c>
      <c r="I23" s="3">
        <v>0</v>
      </c>
      <c r="J23" s="3">
        <v>0</v>
      </c>
      <c r="K23" s="3">
        <v>0</v>
      </c>
      <c r="L23" s="3">
        <v>0</v>
      </c>
      <c r="M23" s="3">
        <v>247223</v>
      </c>
      <c r="N23" s="3">
        <v>0</v>
      </c>
      <c r="O23" s="3">
        <v>0</v>
      </c>
      <c r="P23" s="3">
        <v>0</v>
      </c>
      <c r="Q23" s="1" t="s">
        <v>177</v>
      </c>
    </row>
    <row r="24" spans="1:17" x14ac:dyDescent="0.2">
      <c r="A24" s="1" t="s">
        <v>95</v>
      </c>
      <c r="B24" s="3">
        <v>0</v>
      </c>
      <c r="C24" s="3">
        <v>0</v>
      </c>
      <c r="D24" s="3">
        <v>0</v>
      </c>
      <c r="E24" s="2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1" t="s">
        <v>178</v>
      </c>
    </row>
    <row r="25" spans="1:17" x14ac:dyDescent="0.2">
      <c r="A25" s="1" t="s">
        <v>96</v>
      </c>
      <c r="B25" s="3">
        <v>0</v>
      </c>
      <c r="C25" s="2">
        <v>0</v>
      </c>
      <c r="D25" s="3">
        <v>0</v>
      </c>
      <c r="E25" s="3">
        <v>0</v>
      </c>
      <c r="F25" s="3">
        <v>0</v>
      </c>
      <c r="G25" s="2">
        <v>0</v>
      </c>
      <c r="H25" s="3">
        <v>0</v>
      </c>
      <c r="I25" s="3">
        <v>0</v>
      </c>
      <c r="J25" s="3">
        <v>0</v>
      </c>
      <c r="K25" s="3">
        <v>0</v>
      </c>
      <c r="L25" s="2">
        <v>0</v>
      </c>
      <c r="M25" s="3">
        <v>0</v>
      </c>
      <c r="N25" s="3">
        <v>0</v>
      </c>
      <c r="O25" s="3">
        <v>0</v>
      </c>
      <c r="P25" s="3">
        <v>0</v>
      </c>
      <c r="Q25" s="1" t="s">
        <v>179</v>
      </c>
    </row>
    <row r="26" spans="1:17" x14ac:dyDescent="0.2">
      <c r="A26" s="1" t="s">
        <v>97</v>
      </c>
      <c r="B26" s="3">
        <v>0</v>
      </c>
      <c r="C26" s="2">
        <v>2521000</v>
      </c>
      <c r="D26" s="3">
        <v>0</v>
      </c>
      <c r="E26" s="2">
        <v>0</v>
      </c>
      <c r="F26" s="3">
        <v>0</v>
      </c>
      <c r="G26" s="3">
        <v>0</v>
      </c>
      <c r="H26" s="2">
        <v>0</v>
      </c>
      <c r="I26" s="3">
        <v>0</v>
      </c>
      <c r="J26" s="3">
        <v>0</v>
      </c>
      <c r="K26" s="3">
        <v>0</v>
      </c>
      <c r="L26" s="3">
        <v>0</v>
      </c>
      <c r="M26" s="2">
        <v>0</v>
      </c>
      <c r="N26" s="2">
        <v>0</v>
      </c>
      <c r="O26" s="2">
        <v>0</v>
      </c>
      <c r="P26" s="2">
        <v>0</v>
      </c>
      <c r="Q26" s="1" t="s">
        <v>180</v>
      </c>
    </row>
    <row r="27" spans="1:17" x14ac:dyDescent="0.2">
      <c r="A27" s="1" t="s">
        <v>98</v>
      </c>
      <c r="B27" s="2">
        <v>0</v>
      </c>
      <c r="C27" s="2">
        <v>45443000</v>
      </c>
      <c r="D27" s="2">
        <v>0</v>
      </c>
      <c r="E27" s="2">
        <v>1720</v>
      </c>
      <c r="F27" s="2">
        <v>0</v>
      </c>
      <c r="G27" s="2">
        <v>0</v>
      </c>
      <c r="H27" s="2">
        <v>77488000</v>
      </c>
      <c r="I27" s="2">
        <v>0</v>
      </c>
      <c r="J27" s="3">
        <v>0</v>
      </c>
      <c r="K27" s="2">
        <v>0</v>
      </c>
      <c r="L27" s="2">
        <v>1</v>
      </c>
      <c r="M27" s="2">
        <v>3129593</v>
      </c>
      <c r="N27" s="2">
        <v>60632</v>
      </c>
      <c r="O27" s="2">
        <v>47269</v>
      </c>
      <c r="P27" s="2">
        <v>0</v>
      </c>
      <c r="Q27" s="1" t="s">
        <v>181</v>
      </c>
    </row>
    <row r="28" spans="1:17" x14ac:dyDescent="0.2">
      <c r="A28" s="1" t="s">
        <v>99</v>
      </c>
      <c r="B28" s="2">
        <v>5366655</v>
      </c>
      <c r="C28" s="2">
        <v>796848000</v>
      </c>
      <c r="D28" s="2">
        <v>43126270</v>
      </c>
      <c r="E28" s="2">
        <v>4741971</v>
      </c>
      <c r="F28" s="2">
        <v>5389553</v>
      </c>
      <c r="G28" s="2">
        <v>32260337</v>
      </c>
      <c r="H28" s="2">
        <v>1176983000</v>
      </c>
      <c r="I28" s="2">
        <v>322791</v>
      </c>
      <c r="J28" s="2">
        <v>1110260</v>
      </c>
      <c r="K28" s="2">
        <v>18235388</v>
      </c>
      <c r="L28" s="2">
        <v>388</v>
      </c>
      <c r="M28" s="2">
        <v>65060947</v>
      </c>
      <c r="N28" s="2">
        <v>39318365</v>
      </c>
      <c r="O28" s="2">
        <v>715273</v>
      </c>
      <c r="P28" s="2">
        <v>12304245</v>
      </c>
      <c r="Q28" s="1" t="s">
        <v>182</v>
      </c>
    </row>
    <row r="29" spans="1:17" x14ac:dyDescent="0.2">
      <c r="A29" s="1" t="s">
        <v>100</v>
      </c>
      <c r="B29" s="2">
        <v>1614553</v>
      </c>
      <c r="C29" s="2">
        <v>978354000</v>
      </c>
      <c r="D29" s="2">
        <v>16693</v>
      </c>
      <c r="E29" s="2">
        <v>530892</v>
      </c>
      <c r="F29" s="2">
        <v>20443</v>
      </c>
      <c r="G29" s="2">
        <v>4761719</v>
      </c>
      <c r="H29" s="2">
        <v>516234000</v>
      </c>
      <c r="I29" s="2">
        <v>2902</v>
      </c>
      <c r="J29" s="2">
        <v>1578</v>
      </c>
      <c r="K29" s="2">
        <v>10113</v>
      </c>
      <c r="L29" s="2">
        <v>805272</v>
      </c>
      <c r="M29" s="3">
        <v>5546217</v>
      </c>
      <c r="N29" s="3">
        <v>1826</v>
      </c>
      <c r="O29" s="3">
        <v>516</v>
      </c>
      <c r="P29" s="3">
        <v>19880</v>
      </c>
      <c r="Q29" s="1" t="s">
        <v>183</v>
      </c>
    </row>
    <row r="30" spans="1:17" x14ac:dyDescent="0.2">
      <c r="A30" s="1" t="s">
        <v>101</v>
      </c>
      <c r="B30" s="2">
        <v>1741261</v>
      </c>
      <c r="C30" s="2">
        <v>123272000</v>
      </c>
      <c r="D30" s="2">
        <v>5684751</v>
      </c>
      <c r="E30" s="2">
        <v>1308557</v>
      </c>
      <c r="F30" s="2">
        <v>8702</v>
      </c>
      <c r="G30" s="2">
        <v>5589268</v>
      </c>
      <c r="H30" s="2">
        <v>163130000</v>
      </c>
      <c r="I30" s="2">
        <v>360783</v>
      </c>
      <c r="J30" s="3">
        <v>37184</v>
      </c>
      <c r="K30" s="2">
        <v>2497809</v>
      </c>
      <c r="L30" s="3">
        <v>0</v>
      </c>
      <c r="M30" s="2">
        <v>15063428</v>
      </c>
      <c r="N30" s="2">
        <v>0</v>
      </c>
      <c r="O30" s="2">
        <v>317584</v>
      </c>
      <c r="P30" s="2">
        <v>1162223</v>
      </c>
      <c r="Q30" s="1" t="s">
        <v>184</v>
      </c>
    </row>
    <row r="31" spans="1:17" x14ac:dyDescent="0.2">
      <c r="A31" s="1" t="s">
        <v>102</v>
      </c>
      <c r="B31" s="2">
        <v>0</v>
      </c>
      <c r="C31" s="2">
        <v>0</v>
      </c>
      <c r="D31" s="2">
        <v>0</v>
      </c>
      <c r="E31" s="2">
        <v>0</v>
      </c>
      <c r="F31" s="2">
        <v>0</v>
      </c>
      <c r="G31" s="2">
        <v>57471</v>
      </c>
      <c r="H31" s="2">
        <v>1493000</v>
      </c>
      <c r="I31" s="3">
        <v>0</v>
      </c>
      <c r="J31" s="2">
        <v>211</v>
      </c>
      <c r="K31" s="2">
        <v>0</v>
      </c>
      <c r="L31" s="2">
        <v>12720</v>
      </c>
      <c r="M31" s="2">
        <v>0</v>
      </c>
      <c r="N31" s="2">
        <v>2011088</v>
      </c>
      <c r="O31" s="2">
        <v>24765</v>
      </c>
      <c r="P31" s="2">
        <v>14263202</v>
      </c>
      <c r="Q31" s="1" t="s">
        <v>185</v>
      </c>
    </row>
    <row r="32" spans="1:17" x14ac:dyDescent="0.2">
      <c r="A32" s="1" t="s">
        <v>103</v>
      </c>
      <c r="B32" s="2">
        <v>3738565</v>
      </c>
      <c r="C32" s="2">
        <v>166362000</v>
      </c>
      <c r="D32" s="2">
        <v>619573</v>
      </c>
      <c r="E32" s="2">
        <v>5070985</v>
      </c>
      <c r="F32" s="2">
        <v>2043839</v>
      </c>
      <c r="G32" s="2">
        <v>50063796</v>
      </c>
      <c r="H32" s="2">
        <v>23088000</v>
      </c>
      <c r="I32" s="3">
        <v>0</v>
      </c>
      <c r="J32" s="3">
        <v>55293</v>
      </c>
      <c r="K32" s="2">
        <v>1136733</v>
      </c>
      <c r="L32" s="3">
        <v>0</v>
      </c>
      <c r="M32" s="2">
        <v>0</v>
      </c>
      <c r="N32" s="2">
        <v>2674392</v>
      </c>
      <c r="O32" s="2">
        <v>710965</v>
      </c>
      <c r="P32" s="2">
        <v>0</v>
      </c>
      <c r="Q32" s="1" t="s">
        <v>186</v>
      </c>
    </row>
    <row r="33" spans="1:17" x14ac:dyDescent="0.2">
      <c r="A33" s="1" t="s">
        <v>104</v>
      </c>
      <c r="B33" s="2">
        <v>905232</v>
      </c>
      <c r="C33" s="3">
        <v>0</v>
      </c>
      <c r="D33" s="2">
        <v>4908195</v>
      </c>
      <c r="E33" s="2">
        <v>767102</v>
      </c>
      <c r="F33" s="3">
        <v>0</v>
      </c>
      <c r="G33" s="2">
        <v>4949177</v>
      </c>
      <c r="H33" s="2">
        <v>50943000</v>
      </c>
      <c r="I33" s="3">
        <v>0</v>
      </c>
      <c r="J33" s="3">
        <v>0</v>
      </c>
      <c r="K33" s="3">
        <v>0</v>
      </c>
      <c r="L33" s="3">
        <v>0</v>
      </c>
      <c r="M33" s="3">
        <v>17738500</v>
      </c>
      <c r="N33" s="3">
        <v>0</v>
      </c>
      <c r="O33" s="3">
        <v>109349</v>
      </c>
      <c r="P33" s="3">
        <v>1530726</v>
      </c>
      <c r="Q33" s="1" t="s">
        <v>187</v>
      </c>
    </row>
    <row r="34" spans="1:17" x14ac:dyDescent="0.2">
      <c r="A34" s="1" t="s">
        <v>105</v>
      </c>
      <c r="B34" s="3">
        <v>0</v>
      </c>
      <c r="C34" s="2">
        <v>0</v>
      </c>
      <c r="D34" s="3">
        <v>0</v>
      </c>
      <c r="E34" s="3">
        <v>0</v>
      </c>
      <c r="F34" s="3">
        <v>0</v>
      </c>
      <c r="G34" s="3">
        <v>0</v>
      </c>
      <c r="H34" s="2">
        <v>2740000</v>
      </c>
      <c r="I34" s="2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1" t="s">
        <v>188</v>
      </c>
    </row>
    <row r="35" spans="1:17" x14ac:dyDescent="0.2">
      <c r="A35" s="1" t="s">
        <v>106</v>
      </c>
      <c r="B35" s="3">
        <v>0</v>
      </c>
      <c r="C35" s="2">
        <v>374000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2">
        <v>83993</v>
      </c>
      <c r="J35" s="3">
        <v>0</v>
      </c>
      <c r="K35" s="3">
        <v>0</v>
      </c>
      <c r="L35" s="2">
        <v>163897</v>
      </c>
      <c r="M35" s="3">
        <v>0</v>
      </c>
      <c r="N35" s="3">
        <v>0</v>
      </c>
      <c r="O35" s="3">
        <v>0</v>
      </c>
      <c r="P35" s="3">
        <v>0</v>
      </c>
      <c r="Q35" s="1" t="s">
        <v>189</v>
      </c>
    </row>
    <row r="36" spans="1:17" x14ac:dyDescent="0.2">
      <c r="A36" s="1" t="s">
        <v>107</v>
      </c>
      <c r="B36" s="2">
        <v>2200129</v>
      </c>
      <c r="C36" s="2">
        <v>79907000</v>
      </c>
      <c r="D36" s="2">
        <v>3996648</v>
      </c>
      <c r="E36" s="2">
        <v>1965160</v>
      </c>
      <c r="F36" s="2">
        <v>77804</v>
      </c>
      <c r="G36" s="2">
        <v>11023606</v>
      </c>
      <c r="H36" s="2">
        <v>52737000</v>
      </c>
      <c r="I36" s="2">
        <v>77649</v>
      </c>
      <c r="J36" s="2">
        <v>5785</v>
      </c>
      <c r="K36" s="3">
        <v>0</v>
      </c>
      <c r="L36" s="2">
        <v>88903</v>
      </c>
      <c r="M36" s="2">
        <v>9723299</v>
      </c>
      <c r="N36" s="2">
        <v>310836</v>
      </c>
      <c r="O36" s="2">
        <v>53773</v>
      </c>
      <c r="P36" s="2">
        <v>1469035</v>
      </c>
      <c r="Q36" s="1" t="s">
        <v>190</v>
      </c>
    </row>
    <row r="37" spans="1:17" x14ac:dyDescent="0.2">
      <c r="A37" s="1" t="s">
        <v>108</v>
      </c>
      <c r="B37" s="2">
        <v>10199740</v>
      </c>
      <c r="C37" s="2">
        <v>1348269000</v>
      </c>
      <c r="D37" s="2">
        <v>15225860</v>
      </c>
      <c r="E37" s="2">
        <v>9642696</v>
      </c>
      <c r="F37" s="2">
        <v>2150788</v>
      </c>
      <c r="G37" s="2">
        <v>76445037</v>
      </c>
      <c r="H37" s="2">
        <v>810365000</v>
      </c>
      <c r="I37" s="2">
        <v>525327</v>
      </c>
      <c r="J37" s="2">
        <v>100051</v>
      </c>
      <c r="K37" s="2">
        <v>3644655</v>
      </c>
      <c r="L37" s="2">
        <v>1070792</v>
      </c>
      <c r="M37" s="2">
        <v>48071444</v>
      </c>
      <c r="N37" s="2">
        <v>4998142</v>
      </c>
      <c r="O37" s="2">
        <v>1216952</v>
      </c>
      <c r="P37" s="2">
        <v>18445066</v>
      </c>
      <c r="Q37" s="1" t="s">
        <v>191</v>
      </c>
    </row>
    <row r="38" spans="1:17" x14ac:dyDescent="0.2">
      <c r="A38" s="1" t="s">
        <v>109</v>
      </c>
      <c r="B38" s="2">
        <v>15566395</v>
      </c>
      <c r="C38" s="2">
        <v>2145117000</v>
      </c>
      <c r="D38" s="2">
        <v>58352130</v>
      </c>
      <c r="E38" s="2">
        <v>14384667</v>
      </c>
      <c r="F38" s="2">
        <v>7540341</v>
      </c>
      <c r="G38" s="2">
        <v>108705374</v>
      </c>
      <c r="H38" s="2">
        <v>1987348000</v>
      </c>
      <c r="I38" s="2">
        <v>848118</v>
      </c>
      <c r="J38" s="2">
        <v>1210311</v>
      </c>
      <c r="K38" s="2">
        <v>21880043</v>
      </c>
      <c r="L38" s="2">
        <v>1071180</v>
      </c>
      <c r="M38" s="2">
        <v>113132391</v>
      </c>
      <c r="N38" s="2">
        <v>44316507</v>
      </c>
      <c r="O38" s="2">
        <v>1932225</v>
      </c>
      <c r="P38" s="2">
        <v>30749311</v>
      </c>
      <c r="Q38" s="1" t="s">
        <v>192</v>
      </c>
    </row>
    <row r="39" spans="1:17" x14ac:dyDescent="0.2">
      <c r="A39" s="1" t="s">
        <v>110</v>
      </c>
      <c r="B39" s="2">
        <v>6750000</v>
      </c>
      <c r="C39" s="2">
        <v>247500000</v>
      </c>
      <c r="D39" s="2">
        <v>35000000</v>
      </c>
      <c r="E39" s="2">
        <v>9000000</v>
      </c>
      <c r="F39" s="2">
        <v>2941768</v>
      </c>
      <c r="G39" s="2">
        <v>55000000</v>
      </c>
      <c r="H39" s="2">
        <v>83318000</v>
      </c>
      <c r="I39" s="2">
        <v>1020443</v>
      </c>
      <c r="J39" s="2">
        <v>2366815</v>
      </c>
      <c r="K39" s="2">
        <v>14500000</v>
      </c>
      <c r="L39" s="2">
        <v>2500000</v>
      </c>
      <c r="M39" s="2">
        <v>60444460</v>
      </c>
      <c r="N39" s="2">
        <v>10000000</v>
      </c>
      <c r="O39" s="2">
        <v>4600000</v>
      </c>
      <c r="P39" s="2">
        <v>1000000</v>
      </c>
      <c r="Q39" s="1" t="s">
        <v>193</v>
      </c>
    </row>
    <row r="40" spans="1:17" x14ac:dyDescent="0.2">
      <c r="A40" s="1" t="s">
        <v>111</v>
      </c>
      <c r="B40" s="2">
        <v>535213</v>
      </c>
      <c r="C40" s="2">
        <v>1203800000</v>
      </c>
      <c r="D40" s="2">
        <v>-27291082</v>
      </c>
      <c r="E40" s="2">
        <v>-625415</v>
      </c>
      <c r="F40" s="2">
        <v>500958</v>
      </c>
      <c r="G40" s="2">
        <v>3512993</v>
      </c>
      <c r="H40" s="2">
        <v>1511495000</v>
      </c>
      <c r="I40" s="2">
        <v>-734288</v>
      </c>
      <c r="J40" s="2">
        <v>-3760192</v>
      </c>
      <c r="K40" s="2">
        <v>-2592528</v>
      </c>
      <c r="L40" s="2">
        <v>-1471804</v>
      </c>
      <c r="M40" s="2">
        <v>-134348764</v>
      </c>
      <c r="N40" s="2">
        <v>-10343525</v>
      </c>
      <c r="O40" s="2">
        <v>-5121075</v>
      </c>
      <c r="P40" s="2">
        <v>195126</v>
      </c>
      <c r="Q40" s="1" t="s">
        <v>194</v>
      </c>
    </row>
    <row r="41" spans="1:17" x14ac:dyDescent="0.2">
      <c r="A41" s="1" t="s">
        <v>112</v>
      </c>
      <c r="B41" s="3">
        <v>0</v>
      </c>
      <c r="C41" s="3">
        <v>0</v>
      </c>
      <c r="D41" s="2">
        <v>1509320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1" t="s">
        <v>195</v>
      </c>
    </row>
    <row r="42" spans="1:17" x14ac:dyDescent="0.2">
      <c r="A42" s="1" t="s">
        <v>113</v>
      </c>
      <c r="B42" s="2">
        <v>-345000</v>
      </c>
      <c r="C42" s="3">
        <v>0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1" t="s">
        <v>196</v>
      </c>
    </row>
    <row r="43" spans="1:17" x14ac:dyDescent="0.2">
      <c r="A43" s="1" t="s">
        <v>259</v>
      </c>
      <c r="B43" s="2">
        <v>0</v>
      </c>
      <c r="C43" s="3">
        <v>0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323</v>
      </c>
      <c r="N43" s="3">
        <v>0</v>
      </c>
      <c r="O43" s="3">
        <v>0</v>
      </c>
      <c r="P43" s="3">
        <v>0</v>
      </c>
      <c r="Q43" s="40" t="s">
        <v>258</v>
      </c>
    </row>
    <row r="44" spans="1:17" x14ac:dyDescent="0.2">
      <c r="A44" s="1" t="s">
        <v>114</v>
      </c>
      <c r="B44" s="2">
        <v>3439046</v>
      </c>
      <c r="C44" s="2">
        <v>75000000</v>
      </c>
      <c r="D44" s="2">
        <v>6131271</v>
      </c>
      <c r="E44" s="2">
        <v>1743637</v>
      </c>
      <c r="F44" s="2">
        <v>735442</v>
      </c>
      <c r="G44" s="2">
        <v>13405583</v>
      </c>
      <c r="H44" s="2">
        <v>50464000</v>
      </c>
      <c r="I44" s="2">
        <v>79216</v>
      </c>
      <c r="J44" s="2">
        <v>109149</v>
      </c>
      <c r="K44" s="2">
        <v>258718</v>
      </c>
      <c r="L44" s="3">
        <v>0</v>
      </c>
      <c r="M44" s="3">
        <v>239094</v>
      </c>
      <c r="N44" s="3">
        <v>0</v>
      </c>
      <c r="O44" s="3">
        <v>181803</v>
      </c>
      <c r="P44" s="3">
        <v>46645</v>
      </c>
      <c r="Q44" s="1" t="s">
        <v>197</v>
      </c>
    </row>
    <row r="45" spans="1:17" x14ac:dyDescent="0.2">
      <c r="A45" s="1" t="s">
        <v>115</v>
      </c>
      <c r="B45" s="3">
        <v>0</v>
      </c>
      <c r="C45" s="2">
        <v>75000000</v>
      </c>
      <c r="D45" s="3">
        <v>0</v>
      </c>
      <c r="E45" s="3">
        <v>0</v>
      </c>
      <c r="F45" s="2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1" t="s">
        <v>198</v>
      </c>
    </row>
    <row r="46" spans="1:17" x14ac:dyDescent="0.2">
      <c r="A46" s="1" t="s">
        <v>116</v>
      </c>
      <c r="B46" s="2">
        <v>-328340</v>
      </c>
      <c r="C46" s="2">
        <v>-357000</v>
      </c>
      <c r="D46" s="3">
        <v>0</v>
      </c>
      <c r="E46" s="2">
        <v>-8210</v>
      </c>
      <c r="F46" s="2">
        <v>-65232</v>
      </c>
      <c r="G46" s="3">
        <v>0</v>
      </c>
      <c r="H46" s="2">
        <v>144000</v>
      </c>
      <c r="I46" s="2">
        <v>-14203</v>
      </c>
      <c r="J46" s="3">
        <v>0</v>
      </c>
      <c r="K46" s="2">
        <v>-2059166</v>
      </c>
      <c r="L46" s="3">
        <v>0</v>
      </c>
      <c r="M46" s="3">
        <v>2069</v>
      </c>
      <c r="N46" s="3">
        <v>0</v>
      </c>
      <c r="O46" s="3">
        <v>0</v>
      </c>
      <c r="P46" s="3">
        <v>0</v>
      </c>
      <c r="Q46" s="1" t="s">
        <v>199</v>
      </c>
    </row>
    <row r="47" spans="1:17" x14ac:dyDescent="0.2">
      <c r="A47" s="1" t="s">
        <v>117</v>
      </c>
      <c r="B47" s="2">
        <v>725651</v>
      </c>
      <c r="C47" s="2">
        <v>75000000</v>
      </c>
      <c r="D47" s="3">
        <v>0</v>
      </c>
      <c r="E47" s="2">
        <v>145108</v>
      </c>
      <c r="F47" s="2">
        <v>0</v>
      </c>
      <c r="G47" s="3">
        <v>0</v>
      </c>
      <c r="H47" s="2">
        <v>80699000</v>
      </c>
      <c r="I47" s="2">
        <v>0</v>
      </c>
      <c r="J47" s="3">
        <v>0</v>
      </c>
      <c r="K47" s="2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1" t="s">
        <v>200</v>
      </c>
    </row>
    <row r="48" spans="1:17" x14ac:dyDescent="0.2">
      <c r="A48" s="1" t="s">
        <v>118</v>
      </c>
      <c r="B48" s="2">
        <v>0</v>
      </c>
      <c r="C48" s="2">
        <v>924000</v>
      </c>
      <c r="D48" s="3">
        <v>0</v>
      </c>
      <c r="E48" s="2">
        <v>0</v>
      </c>
      <c r="F48" s="3">
        <v>0</v>
      </c>
      <c r="G48" s="2">
        <v>-283749</v>
      </c>
      <c r="H48" s="2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1" t="s">
        <v>201</v>
      </c>
    </row>
    <row r="49" spans="1:17" x14ac:dyDescent="0.2">
      <c r="A49" s="1" t="s">
        <v>119</v>
      </c>
      <c r="B49" s="3">
        <v>0</v>
      </c>
      <c r="C49" s="2">
        <v>0</v>
      </c>
      <c r="D49" s="3">
        <v>0</v>
      </c>
      <c r="E49" s="3">
        <v>0</v>
      </c>
      <c r="F49" s="3">
        <v>0</v>
      </c>
      <c r="G49" s="2">
        <v>0</v>
      </c>
      <c r="H49" s="2">
        <v>-11768000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1" t="s">
        <v>202</v>
      </c>
    </row>
    <row r="50" spans="1:17" x14ac:dyDescent="0.2">
      <c r="A50" s="1" t="s">
        <v>120</v>
      </c>
      <c r="B50" s="3">
        <v>11466570</v>
      </c>
      <c r="C50" s="2">
        <v>1676867000</v>
      </c>
      <c r="D50" s="2">
        <v>15349509</v>
      </c>
      <c r="E50" s="3">
        <v>10255120</v>
      </c>
      <c r="F50" s="3">
        <v>4112936</v>
      </c>
      <c r="G50" s="2">
        <v>71634827</v>
      </c>
      <c r="H50" s="2">
        <v>1714352000</v>
      </c>
      <c r="I50" s="2">
        <v>351168</v>
      </c>
      <c r="J50" s="3">
        <v>-1284228</v>
      </c>
      <c r="K50" s="2">
        <v>10107024</v>
      </c>
      <c r="L50" s="2">
        <v>1028196</v>
      </c>
      <c r="M50" s="3">
        <v>-73663464</v>
      </c>
      <c r="N50" s="3">
        <v>-343525</v>
      </c>
      <c r="O50" s="3">
        <v>-339272</v>
      </c>
      <c r="P50" s="3">
        <v>1241771</v>
      </c>
      <c r="Q50" s="1" t="s">
        <v>203</v>
      </c>
    </row>
    <row r="51" spans="1:17" x14ac:dyDescent="0.2">
      <c r="A51" s="1" t="s">
        <v>121</v>
      </c>
      <c r="B51" s="3">
        <v>0</v>
      </c>
      <c r="C51" s="2">
        <v>7053000</v>
      </c>
      <c r="D51" s="2">
        <v>0</v>
      </c>
      <c r="E51" s="3">
        <v>0</v>
      </c>
      <c r="F51" s="3">
        <v>0</v>
      </c>
      <c r="G51" s="2">
        <v>0</v>
      </c>
      <c r="H51" s="2">
        <v>0</v>
      </c>
      <c r="I51" s="2">
        <v>0</v>
      </c>
      <c r="J51" s="3">
        <v>0</v>
      </c>
      <c r="K51" s="2">
        <v>361285</v>
      </c>
      <c r="L51" s="3">
        <v>0</v>
      </c>
      <c r="M51" s="3">
        <v>6334027</v>
      </c>
      <c r="N51" s="3">
        <v>0</v>
      </c>
      <c r="O51" s="3">
        <v>0</v>
      </c>
      <c r="P51" s="3">
        <v>0</v>
      </c>
      <c r="Q51" s="1" t="s">
        <v>204</v>
      </c>
    </row>
    <row r="52" spans="1:17" x14ac:dyDescent="0.2">
      <c r="A52" s="1" t="s">
        <v>122</v>
      </c>
      <c r="B52" s="2">
        <v>11466570</v>
      </c>
      <c r="C52" s="2">
        <v>1683920000</v>
      </c>
      <c r="D52" s="2">
        <v>15349509</v>
      </c>
      <c r="E52" s="2">
        <v>10255120</v>
      </c>
      <c r="F52" s="2">
        <v>4112936</v>
      </c>
      <c r="G52" s="2">
        <v>71634827</v>
      </c>
      <c r="H52" s="2">
        <v>1714352000</v>
      </c>
      <c r="I52" s="2">
        <v>351168</v>
      </c>
      <c r="J52" s="3">
        <v>-1284228</v>
      </c>
      <c r="K52" s="2">
        <v>10468309</v>
      </c>
      <c r="L52" s="2">
        <v>1028196</v>
      </c>
      <c r="M52" s="3">
        <v>-67329437</v>
      </c>
      <c r="N52" s="3">
        <v>-343525</v>
      </c>
      <c r="O52" s="3">
        <v>-339272</v>
      </c>
      <c r="P52" s="3">
        <v>1241771</v>
      </c>
      <c r="Q52" s="1" t="s">
        <v>205</v>
      </c>
    </row>
    <row r="53" spans="1:17" x14ac:dyDescent="0.2">
      <c r="A53" s="1" t="s">
        <v>123</v>
      </c>
      <c r="B53" s="2">
        <v>0</v>
      </c>
      <c r="C53" s="2">
        <v>0</v>
      </c>
      <c r="D53" s="2">
        <v>0</v>
      </c>
      <c r="E53" s="2">
        <v>0</v>
      </c>
      <c r="F53" s="2">
        <v>0</v>
      </c>
      <c r="G53" s="2">
        <v>29675183</v>
      </c>
      <c r="H53" s="2">
        <v>0</v>
      </c>
      <c r="I53" s="2">
        <v>53220</v>
      </c>
      <c r="J53" s="2">
        <v>0</v>
      </c>
      <c r="K53" s="2">
        <v>4269114</v>
      </c>
      <c r="L53" s="3">
        <v>0</v>
      </c>
      <c r="M53" s="2">
        <v>0</v>
      </c>
      <c r="N53" s="2">
        <v>0</v>
      </c>
      <c r="O53" s="2">
        <v>0</v>
      </c>
      <c r="P53" s="2">
        <v>0</v>
      </c>
      <c r="Q53" s="1" t="s">
        <v>206</v>
      </c>
    </row>
    <row r="54" spans="1:17" x14ac:dyDescent="0.2">
      <c r="A54" s="1" t="s">
        <v>124</v>
      </c>
      <c r="B54" s="3">
        <v>0</v>
      </c>
      <c r="C54" s="2">
        <v>29807000</v>
      </c>
      <c r="D54" s="2">
        <v>14544317</v>
      </c>
      <c r="E54" s="2">
        <v>1750000</v>
      </c>
      <c r="F54" s="2">
        <v>202670</v>
      </c>
      <c r="G54" s="2">
        <v>0</v>
      </c>
      <c r="H54" s="3">
        <v>0</v>
      </c>
      <c r="I54" s="2">
        <v>0</v>
      </c>
      <c r="J54" s="3">
        <v>228070</v>
      </c>
      <c r="K54" s="2">
        <v>5121249</v>
      </c>
      <c r="L54" s="3">
        <v>0</v>
      </c>
      <c r="M54" s="2">
        <v>0</v>
      </c>
      <c r="N54" s="2">
        <v>8656256</v>
      </c>
      <c r="O54" s="2">
        <v>0</v>
      </c>
      <c r="P54" s="2">
        <v>21718882</v>
      </c>
      <c r="Q54" s="1" t="s">
        <v>207</v>
      </c>
    </row>
    <row r="55" spans="1:17" x14ac:dyDescent="0.2">
      <c r="A55" s="1" t="s">
        <v>125</v>
      </c>
      <c r="B55" s="3">
        <v>0</v>
      </c>
      <c r="C55" s="2">
        <v>136251000</v>
      </c>
      <c r="D55" s="2">
        <v>0</v>
      </c>
      <c r="E55" s="3">
        <v>0</v>
      </c>
      <c r="F55" s="2">
        <v>0</v>
      </c>
      <c r="G55" s="2">
        <v>897199</v>
      </c>
      <c r="H55" s="2">
        <v>59299000</v>
      </c>
      <c r="I55" s="3">
        <v>0</v>
      </c>
      <c r="J55" s="2">
        <v>0</v>
      </c>
      <c r="K55" s="2">
        <v>0</v>
      </c>
      <c r="L55" s="3">
        <v>0</v>
      </c>
      <c r="M55" s="2">
        <v>0</v>
      </c>
      <c r="N55" s="2">
        <v>0</v>
      </c>
      <c r="O55" s="2">
        <v>0</v>
      </c>
      <c r="P55" s="2">
        <v>0</v>
      </c>
      <c r="Q55" s="1" t="s">
        <v>208</v>
      </c>
    </row>
    <row r="56" spans="1:17" x14ac:dyDescent="0.2">
      <c r="A56" s="1" t="s">
        <v>126</v>
      </c>
      <c r="B56" s="3">
        <v>0</v>
      </c>
      <c r="C56" s="2">
        <v>0</v>
      </c>
      <c r="D56" s="3">
        <v>0</v>
      </c>
      <c r="E56" s="3">
        <v>0</v>
      </c>
      <c r="F56" s="3">
        <v>0</v>
      </c>
      <c r="G56" s="2">
        <v>0</v>
      </c>
      <c r="H56" s="2">
        <v>0</v>
      </c>
      <c r="I56" s="3">
        <v>0</v>
      </c>
      <c r="J56" s="3">
        <v>0</v>
      </c>
      <c r="K56" s="2">
        <v>40548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1" t="s">
        <v>209</v>
      </c>
    </row>
    <row r="57" spans="1:17" x14ac:dyDescent="0.2">
      <c r="A57" s="1" t="s">
        <v>127</v>
      </c>
      <c r="B57" s="3">
        <v>0</v>
      </c>
      <c r="C57" s="3">
        <v>0</v>
      </c>
      <c r="D57" s="3">
        <v>0</v>
      </c>
      <c r="E57" s="2">
        <v>0</v>
      </c>
      <c r="F57" s="3">
        <v>0</v>
      </c>
      <c r="G57" s="3">
        <v>0</v>
      </c>
      <c r="H57" s="2">
        <v>17856000</v>
      </c>
      <c r="I57" s="3">
        <v>0</v>
      </c>
      <c r="J57" s="3">
        <v>0</v>
      </c>
      <c r="K57" s="3">
        <v>0</v>
      </c>
      <c r="L57" s="3">
        <v>0</v>
      </c>
      <c r="M57" s="3">
        <v>28966270</v>
      </c>
      <c r="N57" s="3">
        <v>21866</v>
      </c>
      <c r="O57" s="3">
        <v>249119</v>
      </c>
      <c r="P57" s="3">
        <v>0</v>
      </c>
      <c r="Q57" s="1" t="s">
        <v>210</v>
      </c>
    </row>
    <row r="58" spans="1:17" x14ac:dyDescent="0.2">
      <c r="A58" s="1" t="s">
        <v>128</v>
      </c>
      <c r="B58" s="3">
        <v>0</v>
      </c>
      <c r="C58" s="2">
        <v>166058000</v>
      </c>
      <c r="D58" s="2">
        <v>14544317</v>
      </c>
      <c r="E58" s="2">
        <v>1750000</v>
      </c>
      <c r="F58" s="2">
        <v>202670</v>
      </c>
      <c r="G58" s="2">
        <v>30572382</v>
      </c>
      <c r="H58" s="2">
        <v>77155000</v>
      </c>
      <c r="I58" s="2">
        <v>53220</v>
      </c>
      <c r="J58" s="3">
        <v>228070</v>
      </c>
      <c r="K58" s="2">
        <v>9430911</v>
      </c>
      <c r="L58" s="3">
        <v>0</v>
      </c>
      <c r="M58" s="3">
        <v>28966270</v>
      </c>
      <c r="N58" s="3">
        <v>8678122</v>
      </c>
      <c r="O58" s="3">
        <v>249119</v>
      </c>
      <c r="P58" s="3">
        <v>21718882</v>
      </c>
      <c r="Q58" s="1" t="s">
        <v>211</v>
      </c>
    </row>
    <row r="59" spans="1:17" x14ac:dyDescent="0.2">
      <c r="A59" s="1" t="s">
        <v>129</v>
      </c>
      <c r="B59" s="2">
        <v>1239416</v>
      </c>
      <c r="C59" s="2">
        <v>62465000</v>
      </c>
      <c r="D59" s="2">
        <v>8614358</v>
      </c>
      <c r="E59" s="2">
        <v>516888</v>
      </c>
      <c r="F59" s="2">
        <v>83772</v>
      </c>
      <c r="G59" s="2">
        <v>2086730</v>
      </c>
      <c r="H59" s="2">
        <v>20196000</v>
      </c>
      <c r="I59" s="2">
        <v>190323</v>
      </c>
      <c r="J59" s="3">
        <v>167910</v>
      </c>
      <c r="K59" s="2">
        <v>775663</v>
      </c>
      <c r="L59" s="3">
        <v>0</v>
      </c>
      <c r="M59" s="41">
        <f>32360330+20049820</f>
        <v>52410150</v>
      </c>
      <c r="N59" s="41">
        <v>0</v>
      </c>
      <c r="O59" s="41">
        <v>602170</v>
      </c>
      <c r="P59" s="41">
        <v>2204702</v>
      </c>
      <c r="Q59" s="1" t="s">
        <v>212</v>
      </c>
    </row>
    <row r="60" spans="1:17" x14ac:dyDescent="0.2">
      <c r="A60" s="1" t="s">
        <v>130</v>
      </c>
      <c r="B60" s="3">
        <v>0</v>
      </c>
      <c r="C60" s="2">
        <v>0</v>
      </c>
      <c r="D60" s="2">
        <v>0</v>
      </c>
      <c r="E60" s="2">
        <v>0</v>
      </c>
      <c r="F60" s="2">
        <v>2148662</v>
      </c>
      <c r="G60" s="2">
        <v>0</v>
      </c>
      <c r="H60" s="2">
        <v>0</v>
      </c>
      <c r="I60" s="2">
        <v>0</v>
      </c>
      <c r="J60" s="2">
        <v>1310248</v>
      </c>
      <c r="K60" s="2">
        <v>0</v>
      </c>
      <c r="L60" s="3">
        <v>0</v>
      </c>
      <c r="M60" s="2">
        <v>0</v>
      </c>
      <c r="N60" s="2">
        <v>30156802</v>
      </c>
      <c r="O60" s="2">
        <v>0</v>
      </c>
      <c r="P60" s="2">
        <v>3420419</v>
      </c>
      <c r="Q60" s="1" t="s">
        <v>213</v>
      </c>
    </row>
    <row r="61" spans="1:17" x14ac:dyDescent="0.2">
      <c r="A61" s="1" t="s">
        <v>131</v>
      </c>
      <c r="B61" s="2">
        <v>0</v>
      </c>
      <c r="C61" s="2">
        <v>44822000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3">
        <v>0</v>
      </c>
      <c r="M61" s="3">
        <v>765000</v>
      </c>
      <c r="N61" s="3">
        <v>0</v>
      </c>
      <c r="O61" s="3">
        <v>0</v>
      </c>
      <c r="P61" s="3">
        <v>0</v>
      </c>
      <c r="Q61" s="1" t="s">
        <v>214</v>
      </c>
    </row>
    <row r="62" spans="1:17" x14ac:dyDescent="0.2">
      <c r="A62" s="1" t="s">
        <v>132</v>
      </c>
      <c r="B62" s="2">
        <v>1658063</v>
      </c>
      <c r="C62" s="2">
        <v>5168000</v>
      </c>
      <c r="D62" s="2">
        <v>10951725</v>
      </c>
      <c r="E62" s="3">
        <v>0</v>
      </c>
      <c r="F62" s="2">
        <v>120000</v>
      </c>
      <c r="G62" s="3">
        <v>0</v>
      </c>
      <c r="H62" s="3">
        <v>0</v>
      </c>
      <c r="I62" s="3">
        <v>0</v>
      </c>
      <c r="J62" s="2">
        <v>38640</v>
      </c>
      <c r="K62" s="2">
        <v>1205160</v>
      </c>
      <c r="L62" s="3">
        <v>0</v>
      </c>
      <c r="M62" s="2">
        <v>16669592</v>
      </c>
      <c r="N62" s="2">
        <v>3053894</v>
      </c>
      <c r="O62" s="2">
        <v>0</v>
      </c>
      <c r="P62" s="2">
        <v>0</v>
      </c>
      <c r="Q62" s="1" t="s">
        <v>215</v>
      </c>
    </row>
    <row r="63" spans="1:17" x14ac:dyDescent="0.2">
      <c r="A63" s="1" t="s">
        <v>133</v>
      </c>
      <c r="B63" s="3">
        <v>0</v>
      </c>
      <c r="C63" s="2">
        <v>1204000</v>
      </c>
      <c r="D63" s="2">
        <v>2433851</v>
      </c>
      <c r="E63" s="2">
        <v>900000</v>
      </c>
      <c r="F63" s="3">
        <v>0</v>
      </c>
      <c r="G63" s="3">
        <v>0</v>
      </c>
      <c r="H63" s="2">
        <v>0</v>
      </c>
      <c r="I63" s="2">
        <v>127106</v>
      </c>
      <c r="J63" s="3">
        <v>0</v>
      </c>
      <c r="K63" s="3">
        <v>0</v>
      </c>
      <c r="L63" s="3">
        <v>0</v>
      </c>
      <c r="M63" s="3">
        <v>12786916</v>
      </c>
      <c r="N63" s="3">
        <v>0</v>
      </c>
      <c r="O63" s="3">
        <v>0</v>
      </c>
      <c r="P63" s="3">
        <v>0</v>
      </c>
      <c r="Q63" s="1" t="s">
        <v>216</v>
      </c>
    </row>
    <row r="64" spans="1:17" x14ac:dyDescent="0.2">
      <c r="A64" s="1" t="s">
        <v>134</v>
      </c>
      <c r="B64" s="2">
        <v>657</v>
      </c>
      <c r="C64" s="2">
        <v>109678000</v>
      </c>
      <c r="D64" s="2">
        <v>0</v>
      </c>
      <c r="E64" s="2">
        <v>2023</v>
      </c>
      <c r="F64" s="2">
        <v>0</v>
      </c>
      <c r="G64" s="2">
        <v>729733</v>
      </c>
      <c r="H64" s="2">
        <v>79838000</v>
      </c>
      <c r="I64" s="2">
        <v>0</v>
      </c>
      <c r="J64" s="2">
        <v>0</v>
      </c>
      <c r="K64" s="2">
        <v>0</v>
      </c>
      <c r="L64" s="3">
        <v>0</v>
      </c>
      <c r="M64" s="2">
        <v>826733</v>
      </c>
      <c r="N64" s="2">
        <v>0</v>
      </c>
      <c r="O64" s="2">
        <v>0</v>
      </c>
      <c r="P64" s="2">
        <v>0</v>
      </c>
      <c r="Q64" s="1" t="s">
        <v>217</v>
      </c>
    </row>
    <row r="65" spans="1:17" x14ac:dyDescent="0.2">
      <c r="A65" s="1" t="s">
        <v>135</v>
      </c>
      <c r="B65" s="2">
        <v>1201689</v>
      </c>
      <c r="C65" s="2">
        <v>71802000</v>
      </c>
      <c r="D65" s="2">
        <v>6458370</v>
      </c>
      <c r="E65" s="2">
        <v>960636</v>
      </c>
      <c r="F65" s="2">
        <v>872301</v>
      </c>
      <c r="G65" s="2">
        <v>3681702</v>
      </c>
      <c r="H65" s="2">
        <v>67209000</v>
      </c>
      <c r="I65" s="2">
        <v>126301</v>
      </c>
      <c r="J65" s="3">
        <v>749671</v>
      </c>
      <c r="K65" s="3">
        <v>0</v>
      </c>
      <c r="L65" s="2">
        <v>42984</v>
      </c>
      <c r="M65" s="3">
        <v>68037167</v>
      </c>
      <c r="N65" s="3">
        <v>2771214</v>
      </c>
      <c r="O65" s="3">
        <v>1420208</v>
      </c>
      <c r="P65" s="3">
        <v>2163537</v>
      </c>
      <c r="Q65" s="1" t="s">
        <v>218</v>
      </c>
    </row>
    <row r="66" spans="1:17" x14ac:dyDescent="0.2">
      <c r="A66" s="1" t="s">
        <v>136</v>
      </c>
      <c r="B66" s="2">
        <v>0</v>
      </c>
      <c r="C66" s="2">
        <v>0</v>
      </c>
      <c r="D66" s="3">
        <v>0</v>
      </c>
      <c r="E66" s="2">
        <v>0</v>
      </c>
      <c r="F66" s="3">
        <v>0</v>
      </c>
      <c r="G66" s="2">
        <v>0</v>
      </c>
      <c r="H66" s="2">
        <v>0</v>
      </c>
      <c r="I66" s="2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1" t="s">
        <v>219</v>
      </c>
    </row>
    <row r="67" spans="1:17" x14ac:dyDescent="0.2">
      <c r="A67" s="1" t="s">
        <v>137</v>
      </c>
      <c r="B67" s="2">
        <v>0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28598000</v>
      </c>
      <c r="I67" s="2">
        <v>0</v>
      </c>
      <c r="J67" s="2">
        <v>0</v>
      </c>
      <c r="K67" s="3">
        <v>0</v>
      </c>
      <c r="L67" s="3">
        <v>0</v>
      </c>
      <c r="M67" s="2">
        <v>0</v>
      </c>
      <c r="N67" s="2">
        <v>0</v>
      </c>
      <c r="O67" s="2">
        <v>0</v>
      </c>
      <c r="P67" s="2">
        <v>0</v>
      </c>
      <c r="Q67" s="1" t="s">
        <v>220</v>
      </c>
    </row>
    <row r="68" spans="1:17" x14ac:dyDescent="0.2">
      <c r="A68" s="1" t="s">
        <v>138</v>
      </c>
      <c r="B68" s="2">
        <v>4099825</v>
      </c>
      <c r="C68" s="2">
        <v>295139000</v>
      </c>
      <c r="D68" s="2">
        <v>28458304</v>
      </c>
      <c r="E68" s="2">
        <v>2379547</v>
      </c>
      <c r="F68" s="2">
        <v>3224735</v>
      </c>
      <c r="G68" s="2">
        <v>6498165</v>
      </c>
      <c r="H68" s="2">
        <v>195841000</v>
      </c>
      <c r="I68" s="2">
        <v>443730</v>
      </c>
      <c r="J68" s="3">
        <v>2266469</v>
      </c>
      <c r="K68" s="2">
        <v>1980823</v>
      </c>
      <c r="L68" s="2">
        <v>42984</v>
      </c>
      <c r="M68" s="3">
        <v>151495558</v>
      </c>
      <c r="N68" s="3">
        <v>35981910</v>
      </c>
      <c r="O68" s="3">
        <v>2022378</v>
      </c>
      <c r="P68" s="3">
        <v>7788658</v>
      </c>
      <c r="Q68" s="1" t="s">
        <v>221</v>
      </c>
    </row>
    <row r="69" spans="1:17" x14ac:dyDescent="0.2">
      <c r="A69" s="1" t="s">
        <v>139</v>
      </c>
      <c r="B69" s="2">
        <v>4099825</v>
      </c>
      <c r="C69" s="2">
        <v>461197000</v>
      </c>
      <c r="D69" s="2">
        <v>43002621</v>
      </c>
      <c r="E69" s="2">
        <v>4129547</v>
      </c>
      <c r="F69" s="2">
        <v>3427405</v>
      </c>
      <c r="G69" s="2">
        <v>37070547</v>
      </c>
      <c r="H69" s="2">
        <v>272996000</v>
      </c>
      <c r="I69" s="2">
        <v>496950</v>
      </c>
      <c r="J69" s="3">
        <v>2494539</v>
      </c>
      <c r="K69" s="2">
        <v>11411734</v>
      </c>
      <c r="L69" s="2">
        <v>42984</v>
      </c>
      <c r="M69" s="3">
        <v>180461828</v>
      </c>
      <c r="N69" s="3">
        <v>44660032</v>
      </c>
      <c r="O69" s="3">
        <v>2271497</v>
      </c>
      <c r="P69" s="3">
        <v>29507540</v>
      </c>
      <c r="Q69" s="1" t="s">
        <v>222</v>
      </c>
    </row>
    <row r="70" spans="1:17" x14ac:dyDescent="0.2">
      <c r="A70" s="1" t="s">
        <v>140</v>
      </c>
      <c r="B70" s="2">
        <v>15566395</v>
      </c>
      <c r="C70" s="2">
        <v>2145117000</v>
      </c>
      <c r="D70" s="2">
        <v>58352130</v>
      </c>
      <c r="E70" s="2">
        <v>14384667</v>
      </c>
      <c r="F70" s="2">
        <v>7540341</v>
      </c>
      <c r="G70" s="2">
        <v>108705374</v>
      </c>
      <c r="H70" s="2">
        <v>1987348000</v>
      </c>
      <c r="I70" s="2">
        <v>848118</v>
      </c>
      <c r="J70" s="2">
        <v>1210311</v>
      </c>
      <c r="K70" s="2">
        <v>21880043</v>
      </c>
      <c r="L70" s="2">
        <v>1071180</v>
      </c>
      <c r="M70" s="2">
        <v>113132391</v>
      </c>
      <c r="N70" s="2">
        <v>44316507</v>
      </c>
      <c r="O70" s="2">
        <v>1932225</v>
      </c>
      <c r="P70" s="2">
        <v>30749311</v>
      </c>
      <c r="Q70" s="1" t="s">
        <v>223</v>
      </c>
    </row>
    <row r="71" spans="1:17" x14ac:dyDescent="0.2">
      <c r="A71" s="6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6"/>
    </row>
    <row r="72" spans="1:17" x14ac:dyDescent="0.2">
      <c r="A72" s="9" t="s">
        <v>24</v>
      </c>
      <c r="B72" s="7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5" t="s">
        <v>25</v>
      </c>
    </row>
    <row r="73" spans="1:17" x14ac:dyDescent="0.2">
      <c r="A73" s="1" t="s">
        <v>141</v>
      </c>
      <c r="B73" s="2">
        <v>11191760</v>
      </c>
      <c r="C73" s="2">
        <v>1229234000</v>
      </c>
      <c r="D73" s="2">
        <v>5832698</v>
      </c>
      <c r="E73" s="2">
        <v>6917547</v>
      </c>
      <c r="F73" s="2">
        <v>16568810</v>
      </c>
      <c r="G73" s="2">
        <v>58309880</v>
      </c>
      <c r="H73" s="2">
        <v>792523000</v>
      </c>
      <c r="I73" s="2">
        <v>165329</v>
      </c>
      <c r="J73" s="2">
        <v>76530</v>
      </c>
      <c r="K73" s="2">
        <v>4280770</v>
      </c>
      <c r="L73" s="2">
        <v>0</v>
      </c>
      <c r="M73" s="2">
        <v>73755244</v>
      </c>
      <c r="N73" s="2">
        <v>85235</v>
      </c>
      <c r="O73" s="2">
        <v>467287</v>
      </c>
      <c r="P73" s="2">
        <v>240041</v>
      </c>
      <c r="Q73" s="1" t="s">
        <v>224</v>
      </c>
    </row>
    <row r="74" spans="1:17" x14ac:dyDescent="0.2">
      <c r="A74" s="1" t="s">
        <v>142</v>
      </c>
      <c r="B74" s="2">
        <v>10365845</v>
      </c>
      <c r="C74" s="2">
        <v>516830000</v>
      </c>
      <c r="D74" s="2">
        <v>6191314</v>
      </c>
      <c r="E74" s="2">
        <v>6797069</v>
      </c>
      <c r="F74" s="2">
        <v>16334656</v>
      </c>
      <c r="G74" s="2">
        <v>50282210</v>
      </c>
      <c r="H74" s="2">
        <v>383161000</v>
      </c>
      <c r="I74" s="2">
        <v>87849</v>
      </c>
      <c r="J74" s="2">
        <v>69044</v>
      </c>
      <c r="K74" s="2">
        <v>3424693</v>
      </c>
      <c r="L74" s="3">
        <v>0</v>
      </c>
      <c r="M74" s="2">
        <v>63382360</v>
      </c>
      <c r="N74" s="2">
        <v>456885</v>
      </c>
      <c r="O74" s="2">
        <v>594668</v>
      </c>
      <c r="P74" s="2">
        <v>246766</v>
      </c>
      <c r="Q74" s="1" t="s">
        <v>225</v>
      </c>
    </row>
    <row r="75" spans="1:17" x14ac:dyDescent="0.2">
      <c r="A75" s="1" t="s">
        <v>143</v>
      </c>
      <c r="B75" s="2">
        <v>825915</v>
      </c>
      <c r="C75" s="2">
        <v>712404000</v>
      </c>
      <c r="D75" s="2">
        <v>-358616</v>
      </c>
      <c r="E75" s="2">
        <v>120478</v>
      </c>
      <c r="F75" s="2">
        <v>234154</v>
      </c>
      <c r="G75" s="2">
        <v>8027670</v>
      </c>
      <c r="H75" s="2">
        <v>409362000</v>
      </c>
      <c r="I75" s="2">
        <v>77480</v>
      </c>
      <c r="J75" s="2">
        <v>7486</v>
      </c>
      <c r="K75" s="2">
        <v>856077</v>
      </c>
      <c r="L75" s="2">
        <v>0</v>
      </c>
      <c r="M75" s="2">
        <v>10372884</v>
      </c>
      <c r="N75" s="2">
        <v>-371650</v>
      </c>
      <c r="O75" s="2">
        <v>-127381</v>
      </c>
      <c r="P75" s="2">
        <v>-6725</v>
      </c>
      <c r="Q75" s="1" t="s">
        <v>226</v>
      </c>
    </row>
    <row r="76" spans="1:17" x14ac:dyDescent="0.2">
      <c r="A76" s="1" t="s">
        <v>144</v>
      </c>
      <c r="B76" s="2">
        <v>628300</v>
      </c>
      <c r="C76" s="2">
        <v>30732000</v>
      </c>
      <c r="D76" s="2">
        <v>988486</v>
      </c>
      <c r="E76" s="2">
        <v>305340</v>
      </c>
      <c r="F76" s="2">
        <v>272439</v>
      </c>
      <c r="G76" s="2">
        <v>2286491</v>
      </c>
      <c r="H76" s="2">
        <v>26561000</v>
      </c>
      <c r="I76" s="2">
        <v>202937</v>
      </c>
      <c r="J76" s="2">
        <v>202877</v>
      </c>
      <c r="K76" s="3">
        <v>0</v>
      </c>
      <c r="L76" s="2">
        <v>104692</v>
      </c>
      <c r="M76" s="2">
        <v>4360172</v>
      </c>
      <c r="N76" s="2">
        <v>308156</v>
      </c>
      <c r="O76" s="2">
        <v>176195</v>
      </c>
      <c r="P76" s="2">
        <v>314357</v>
      </c>
      <c r="Q76" s="1" t="s">
        <v>227</v>
      </c>
    </row>
    <row r="77" spans="1:17" x14ac:dyDescent="0.2">
      <c r="A77" s="1" t="s">
        <v>145</v>
      </c>
      <c r="B77" s="2">
        <v>167593</v>
      </c>
      <c r="C77" s="2">
        <v>6257000</v>
      </c>
      <c r="D77" s="2">
        <v>0</v>
      </c>
      <c r="E77" s="3">
        <v>0</v>
      </c>
      <c r="F77" s="3">
        <v>0</v>
      </c>
      <c r="G77" s="2">
        <v>1095460</v>
      </c>
      <c r="H77" s="2">
        <v>20449000</v>
      </c>
      <c r="I77" s="3">
        <v>0</v>
      </c>
      <c r="J77" s="3">
        <v>0</v>
      </c>
      <c r="K77" s="2">
        <v>786534</v>
      </c>
      <c r="L77" s="3">
        <v>0</v>
      </c>
      <c r="M77" s="2">
        <v>1543435</v>
      </c>
      <c r="N77" s="2">
        <v>0</v>
      </c>
      <c r="O77" s="2">
        <v>11656</v>
      </c>
      <c r="P77" s="2">
        <v>0</v>
      </c>
      <c r="Q77" s="1" t="s">
        <v>228</v>
      </c>
    </row>
    <row r="78" spans="1:17" x14ac:dyDescent="0.2">
      <c r="A78" s="1" t="s">
        <v>146</v>
      </c>
      <c r="B78" s="2">
        <v>200000</v>
      </c>
      <c r="C78" s="2">
        <v>144679000</v>
      </c>
      <c r="D78" s="3">
        <v>0</v>
      </c>
      <c r="E78" s="2">
        <v>200000</v>
      </c>
      <c r="F78" s="2">
        <v>0</v>
      </c>
      <c r="G78" s="3">
        <v>0</v>
      </c>
      <c r="H78" s="2">
        <v>54218000</v>
      </c>
      <c r="I78" s="2">
        <v>12836</v>
      </c>
      <c r="J78" s="2">
        <v>0</v>
      </c>
      <c r="K78" s="2">
        <v>783022</v>
      </c>
      <c r="L78" s="3">
        <v>0</v>
      </c>
      <c r="M78" s="3">
        <v>0</v>
      </c>
      <c r="N78" s="3">
        <f>228226+24783+29220+20211</f>
        <v>302440</v>
      </c>
      <c r="O78" s="3">
        <v>0</v>
      </c>
      <c r="P78" s="3">
        <v>0</v>
      </c>
      <c r="Q78" s="1" t="s">
        <v>229</v>
      </c>
    </row>
    <row r="79" spans="1:17" x14ac:dyDescent="0.2">
      <c r="A79" s="1" t="s">
        <v>147</v>
      </c>
      <c r="B79" s="3">
        <v>0</v>
      </c>
      <c r="C79" s="2">
        <v>2658000</v>
      </c>
      <c r="D79" s="3">
        <v>0</v>
      </c>
      <c r="E79" s="3">
        <v>0</v>
      </c>
      <c r="F79" s="2">
        <v>15397</v>
      </c>
      <c r="G79" s="3">
        <v>0</v>
      </c>
      <c r="H79" s="3">
        <v>0</v>
      </c>
      <c r="I79" s="3">
        <v>0</v>
      </c>
      <c r="J79" s="2">
        <v>30561</v>
      </c>
      <c r="K79" s="2">
        <v>1312154</v>
      </c>
      <c r="L79" s="2">
        <v>37134</v>
      </c>
      <c r="M79" s="3">
        <v>0</v>
      </c>
      <c r="N79" s="3">
        <v>0</v>
      </c>
      <c r="O79" s="3">
        <v>0</v>
      </c>
      <c r="P79" s="3">
        <v>238183</v>
      </c>
      <c r="Q79" s="1" t="s">
        <v>230</v>
      </c>
    </row>
    <row r="80" spans="1:17" x14ac:dyDescent="0.2">
      <c r="A80" s="1" t="s">
        <v>148</v>
      </c>
      <c r="B80" s="2">
        <v>-169978</v>
      </c>
      <c r="C80" s="2">
        <v>533394000</v>
      </c>
      <c r="D80" s="2">
        <v>-1347102</v>
      </c>
      <c r="E80" s="2">
        <v>-384862</v>
      </c>
      <c r="F80" s="2">
        <v>-22888</v>
      </c>
      <c r="G80" s="2">
        <v>4645719</v>
      </c>
      <c r="H80" s="2">
        <v>308134000</v>
      </c>
      <c r="I80" s="2">
        <v>-138293</v>
      </c>
      <c r="J80" s="2">
        <f>+J75-J76+J79</f>
        <v>-164830</v>
      </c>
      <c r="K80" s="2">
        <v>598675</v>
      </c>
      <c r="L80" s="38">
        <v>-67558</v>
      </c>
      <c r="M80" s="2">
        <v>4469277</v>
      </c>
      <c r="N80" s="2">
        <f>+N75-N76-N78</f>
        <v>-982246</v>
      </c>
      <c r="O80" s="2">
        <v>0</v>
      </c>
      <c r="P80" s="2">
        <v>-82899</v>
      </c>
      <c r="Q80" s="1" t="s">
        <v>231</v>
      </c>
    </row>
    <row r="81" spans="1:17" x14ac:dyDescent="0.2">
      <c r="A81" s="1" t="s">
        <v>149</v>
      </c>
      <c r="B81" s="3">
        <v>0</v>
      </c>
      <c r="C81" s="2">
        <v>41180000</v>
      </c>
      <c r="D81" s="3">
        <v>0</v>
      </c>
      <c r="E81" s="3">
        <v>0</v>
      </c>
      <c r="F81" s="3">
        <v>0</v>
      </c>
      <c r="G81" s="3">
        <v>0</v>
      </c>
      <c r="H81" s="2">
        <v>26641000</v>
      </c>
      <c r="I81" s="3">
        <v>0</v>
      </c>
      <c r="J81" s="3">
        <v>0</v>
      </c>
      <c r="K81" s="3">
        <v>0</v>
      </c>
      <c r="L81" s="3">
        <v>0</v>
      </c>
      <c r="M81" s="3">
        <v>26796</v>
      </c>
      <c r="N81" s="3">
        <v>0</v>
      </c>
      <c r="O81" s="3">
        <v>0</v>
      </c>
      <c r="P81" s="3">
        <v>0</v>
      </c>
      <c r="Q81" s="1" t="s">
        <v>232</v>
      </c>
    </row>
    <row r="82" spans="1:17" x14ac:dyDescent="0.2">
      <c r="A82" s="1" t="s">
        <v>150</v>
      </c>
      <c r="B82" s="2">
        <v>52501</v>
      </c>
      <c r="C82" s="2">
        <v>8873000</v>
      </c>
      <c r="D82" s="2">
        <v>375129</v>
      </c>
      <c r="E82" s="2">
        <v>74922</v>
      </c>
      <c r="F82" s="3">
        <v>0</v>
      </c>
      <c r="G82" s="3">
        <v>0</v>
      </c>
      <c r="H82" s="2">
        <v>5413000</v>
      </c>
      <c r="I82" s="2">
        <v>7122</v>
      </c>
      <c r="J82" s="2">
        <v>43573</v>
      </c>
      <c r="K82" s="3">
        <v>0</v>
      </c>
      <c r="L82" s="3">
        <v>0</v>
      </c>
      <c r="M82" s="2">
        <v>758936</v>
      </c>
      <c r="N82" s="2">
        <v>2085318</v>
      </c>
      <c r="O82" s="2">
        <v>49598</v>
      </c>
      <c r="P82" s="2">
        <v>0</v>
      </c>
      <c r="Q82" s="1" t="s">
        <v>233</v>
      </c>
    </row>
    <row r="83" spans="1:17" x14ac:dyDescent="0.2">
      <c r="A83" s="1" t="s">
        <v>151</v>
      </c>
      <c r="B83" s="3">
        <v>0</v>
      </c>
      <c r="C83" s="2">
        <v>-60000</v>
      </c>
      <c r="D83" s="3">
        <v>0</v>
      </c>
      <c r="E83" s="3">
        <v>0</v>
      </c>
      <c r="F83" s="2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2">
        <v>3767</v>
      </c>
      <c r="M83" s="3">
        <v>0</v>
      </c>
      <c r="N83" s="3">
        <v>0</v>
      </c>
      <c r="O83" s="3">
        <v>0</v>
      </c>
      <c r="P83" s="3">
        <v>0</v>
      </c>
      <c r="Q83" s="1" t="s">
        <v>234</v>
      </c>
    </row>
    <row r="84" spans="1:17" x14ac:dyDescent="0.2">
      <c r="A84" s="1" t="s">
        <v>152</v>
      </c>
      <c r="B84" s="3">
        <v>0</v>
      </c>
      <c r="C84" s="3">
        <v>0</v>
      </c>
      <c r="D84" s="3">
        <v>0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2">
        <v>0</v>
      </c>
      <c r="L84" s="2">
        <v>8973</v>
      </c>
      <c r="M84" s="3">
        <v>0</v>
      </c>
      <c r="N84" s="3">
        <v>0</v>
      </c>
      <c r="O84" s="3">
        <v>0</v>
      </c>
      <c r="P84" s="3">
        <v>0</v>
      </c>
      <c r="Q84" s="1" t="s">
        <v>235</v>
      </c>
    </row>
    <row r="85" spans="1:17" x14ac:dyDescent="0.2">
      <c r="A85" s="1" t="s">
        <v>153</v>
      </c>
      <c r="B85" s="2">
        <v>232291</v>
      </c>
      <c r="C85" s="2">
        <v>18338000</v>
      </c>
      <c r="D85" s="2">
        <v>0</v>
      </c>
      <c r="E85" s="2">
        <v>14824</v>
      </c>
      <c r="F85" s="3">
        <v>0</v>
      </c>
      <c r="G85" s="3">
        <v>0</v>
      </c>
      <c r="H85" s="2">
        <v>961000</v>
      </c>
      <c r="I85" s="2">
        <v>-42891</v>
      </c>
      <c r="J85" s="3">
        <v>0</v>
      </c>
      <c r="K85" s="3">
        <v>0</v>
      </c>
      <c r="L85" s="3">
        <v>0</v>
      </c>
      <c r="M85" s="3">
        <v>2448842</v>
      </c>
      <c r="N85" s="3">
        <v>172867</v>
      </c>
      <c r="O85" s="3">
        <v>18195</v>
      </c>
      <c r="P85" s="3">
        <v>129091</v>
      </c>
      <c r="Q85" s="1" t="s">
        <v>236</v>
      </c>
    </row>
    <row r="86" spans="1:17" x14ac:dyDescent="0.2">
      <c r="A86" s="1" t="s">
        <v>154</v>
      </c>
      <c r="B86" s="2">
        <v>0</v>
      </c>
      <c r="C86" s="2">
        <v>0</v>
      </c>
      <c r="D86" s="2">
        <v>1130586</v>
      </c>
      <c r="E86" s="2">
        <v>242236</v>
      </c>
      <c r="F86" s="3">
        <v>0</v>
      </c>
      <c r="G86" s="3">
        <v>0</v>
      </c>
      <c r="H86" s="2">
        <v>0</v>
      </c>
      <c r="I86" s="2">
        <v>41246</v>
      </c>
      <c r="J86" s="3">
        <v>0</v>
      </c>
      <c r="K86" s="3">
        <v>0</v>
      </c>
      <c r="L86" s="3">
        <v>0</v>
      </c>
      <c r="M86" s="2">
        <v>3577099</v>
      </c>
      <c r="N86" s="2">
        <v>0</v>
      </c>
      <c r="O86" s="3">
        <v>70397</v>
      </c>
      <c r="P86" s="2">
        <v>0</v>
      </c>
      <c r="Q86" s="1" t="s">
        <v>237</v>
      </c>
    </row>
    <row r="87" spans="1:17" x14ac:dyDescent="0.2">
      <c r="A87" s="1" t="s">
        <v>155</v>
      </c>
      <c r="B87" s="3">
        <v>0</v>
      </c>
      <c r="C87" s="2">
        <v>29669000</v>
      </c>
      <c r="D87" s="2">
        <v>0</v>
      </c>
      <c r="E87" s="3">
        <v>0</v>
      </c>
      <c r="F87" s="3">
        <v>0</v>
      </c>
      <c r="G87" s="2">
        <v>496166</v>
      </c>
      <c r="H87" s="2">
        <v>67015000</v>
      </c>
      <c r="I87" s="2">
        <v>0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1" t="s">
        <v>238</v>
      </c>
    </row>
    <row r="88" spans="1:17" x14ac:dyDescent="0.2">
      <c r="A88" s="1" t="s">
        <v>156</v>
      </c>
      <c r="B88" s="2">
        <v>9812</v>
      </c>
      <c r="C88" s="2">
        <v>613648000</v>
      </c>
      <c r="D88" s="2">
        <v>-2852817</v>
      </c>
      <c r="E88" s="2">
        <v>-687196</v>
      </c>
      <c r="F88" s="2">
        <v>-22888</v>
      </c>
      <c r="G88" s="2">
        <v>5141885</v>
      </c>
      <c r="H88" s="2">
        <v>397338000</v>
      </c>
      <c r="I88" s="2">
        <v>-229552</v>
      </c>
      <c r="J88" s="3">
        <v>-208403</v>
      </c>
      <c r="K88" s="2">
        <v>598675</v>
      </c>
      <c r="L88" s="2">
        <v>-54818</v>
      </c>
      <c r="M88" s="3">
        <v>2608880</v>
      </c>
      <c r="N88" s="3">
        <v>-2894697</v>
      </c>
      <c r="O88" s="3">
        <v>0</v>
      </c>
      <c r="P88" s="3">
        <v>46192</v>
      </c>
      <c r="Q88" s="1" t="s">
        <v>239</v>
      </c>
    </row>
    <row r="89" spans="1:17" x14ac:dyDescent="0.2">
      <c r="A89" s="1" t="s">
        <v>157</v>
      </c>
      <c r="B89" s="2">
        <v>0</v>
      </c>
      <c r="C89" s="2">
        <v>166820000</v>
      </c>
      <c r="D89" s="2">
        <v>-387919</v>
      </c>
      <c r="E89" s="2">
        <v>0</v>
      </c>
      <c r="F89" s="2">
        <v>0</v>
      </c>
      <c r="G89" s="2">
        <v>1103443</v>
      </c>
      <c r="H89" s="2">
        <v>104694000</v>
      </c>
      <c r="I89" s="2">
        <v>0</v>
      </c>
      <c r="J89" s="2">
        <v>0</v>
      </c>
      <c r="K89" s="2">
        <v>1883</v>
      </c>
      <c r="L89" s="2">
        <v>0</v>
      </c>
      <c r="M89" s="2">
        <v>1070767</v>
      </c>
      <c r="N89" s="2">
        <v>0</v>
      </c>
      <c r="O89" s="2">
        <v>0</v>
      </c>
      <c r="P89" s="2">
        <v>9238</v>
      </c>
      <c r="Q89" s="1" t="s">
        <v>240</v>
      </c>
    </row>
    <row r="90" spans="1:17" x14ac:dyDescent="0.2">
      <c r="A90" s="1" t="s">
        <v>158</v>
      </c>
      <c r="B90" s="2">
        <v>9812</v>
      </c>
      <c r="C90" s="2">
        <v>446828000</v>
      </c>
      <c r="D90" s="2">
        <v>-2464898</v>
      </c>
      <c r="E90" s="2">
        <v>-687196</v>
      </c>
      <c r="F90" s="2">
        <v>-22888</v>
      </c>
      <c r="G90" s="2">
        <v>4038442</v>
      </c>
      <c r="H90" s="2">
        <v>292644000</v>
      </c>
      <c r="I90" s="2">
        <v>-229552</v>
      </c>
      <c r="J90" s="3">
        <v>-208403</v>
      </c>
      <c r="K90" s="2">
        <v>596792</v>
      </c>
      <c r="L90" s="2">
        <v>-54818</v>
      </c>
      <c r="M90" s="3">
        <v>1538113</v>
      </c>
      <c r="N90" s="3">
        <v>-2894697</v>
      </c>
      <c r="O90" s="3">
        <v>0</v>
      </c>
      <c r="P90" s="3">
        <v>36954</v>
      </c>
      <c r="Q90" s="1" t="s">
        <v>241</v>
      </c>
    </row>
    <row r="91" spans="1:17" x14ac:dyDescent="0.2">
      <c r="A91" s="1" t="s">
        <v>159</v>
      </c>
      <c r="B91" s="2">
        <v>9812</v>
      </c>
      <c r="C91" s="2">
        <v>446828000</v>
      </c>
      <c r="D91" s="2">
        <v>-2464898</v>
      </c>
      <c r="E91" s="2">
        <v>-687196</v>
      </c>
      <c r="F91" s="2">
        <v>-22888</v>
      </c>
      <c r="G91" s="2">
        <v>4038442</v>
      </c>
      <c r="H91" s="2">
        <v>292644000</v>
      </c>
      <c r="I91" s="2">
        <v>-229552</v>
      </c>
      <c r="J91" s="3">
        <v>-208403</v>
      </c>
      <c r="K91" s="2">
        <v>596792</v>
      </c>
      <c r="L91" s="2">
        <v>-54818</v>
      </c>
      <c r="M91" s="2">
        <v>1538113</v>
      </c>
      <c r="N91" s="3">
        <v>-2894697</v>
      </c>
      <c r="O91" s="3">
        <v>-417032</v>
      </c>
      <c r="P91" s="3">
        <v>36954</v>
      </c>
      <c r="Q91" s="1" t="s">
        <v>242</v>
      </c>
    </row>
    <row r="92" spans="1:17" x14ac:dyDescent="0.2">
      <c r="A92" s="1" t="s">
        <v>160</v>
      </c>
      <c r="B92" s="2">
        <v>9812</v>
      </c>
      <c r="C92" s="2">
        <v>445533000</v>
      </c>
      <c r="D92" s="2">
        <v>-2464898</v>
      </c>
      <c r="E92" s="2">
        <v>-687196</v>
      </c>
      <c r="F92" s="2">
        <v>-22888</v>
      </c>
      <c r="G92" s="2">
        <v>4038442</v>
      </c>
      <c r="H92" s="2">
        <v>292644000</v>
      </c>
      <c r="I92" s="2">
        <v>-229552</v>
      </c>
      <c r="J92" s="3">
        <v>-208403</v>
      </c>
      <c r="K92" s="2">
        <v>589959</v>
      </c>
      <c r="L92" s="2">
        <v>-54818</v>
      </c>
      <c r="M92" s="2">
        <v>57342</v>
      </c>
      <c r="N92" s="3">
        <v>-2894697</v>
      </c>
      <c r="O92" s="3">
        <v>-417032</v>
      </c>
      <c r="P92" s="3">
        <v>36954</v>
      </c>
      <c r="Q92" s="1" t="s">
        <v>243</v>
      </c>
    </row>
    <row r="93" spans="1:17" x14ac:dyDescent="0.2">
      <c r="A93" s="1" t="s">
        <v>161</v>
      </c>
      <c r="B93" s="2">
        <v>0</v>
      </c>
      <c r="C93" s="2">
        <v>1295000</v>
      </c>
      <c r="D93" s="2">
        <v>0</v>
      </c>
      <c r="E93" s="2">
        <v>0</v>
      </c>
      <c r="F93" s="2">
        <v>0</v>
      </c>
      <c r="G93" s="2">
        <v>0</v>
      </c>
      <c r="H93" s="2">
        <v>0</v>
      </c>
      <c r="I93" s="2">
        <v>0</v>
      </c>
      <c r="J93" s="2">
        <v>0</v>
      </c>
      <c r="K93" s="2">
        <v>6833</v>
      </c>
      <c r="L93" s="2">
        <v>0</v>
      </c>
      <c r="M93" s="2">
        <v>1480771</v>
      </c>
      <c r="N93" s="2">
        <v>0</v>
      </c>
      <c r="O93" s="2">
        <v>0</v>
      </c>
      <c r="P93" s="2">
        <v>0</v>
      </c>
      <c r="Q93" s="1" t="s">
        <v>244</v>
      </c>
    </row>
    <row r="94" spans="1:17" x14ac:dyDescent="0.2">
      <c r="A94" s="6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6"/>
    </row>
    <row r="95" spans="1:17" x14ac:dyDescent="0.2">
      <c r="A95" s="9" t="s">
        <v>26</v>
      </c>
      <c r="B95" s="7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9" t="s">
        <v>27</v>
      </c>
    </row>
    <row r="96" spans="1:17" x14ac:dyDescent="0.2">
      <c r="A96" s="1" t="s">
        <v>162</v>
      </c>
      <c r="B96" s="2">
        <v>487925</v>
      </c>
      <c r="C96" s="2">
        <v>369628000</v>
      </c>
      <c r="D96" s="2">
        <v>23018</v>
      </c>
      <c r="E96" s="2">
        <v>218742</v>
      </c>
      <c r="F96" s="2">
        <v>852327</v>
      </c>
      <c r="G96" s="2">
        <v>9480705</v>
      </c>
      <c r="H96" s="2">
        <v>223871000</v>
      </c>
      <c r="I96" s="2">
        <v>-259735</v>
      </c>
      <c r="J96" s="2">
        <v>120924</v>
      </c>
      <c r="K96" s="2">
        <v>2207560</v>
      </c>
      <c r="L96" s="2">
        <v>-44476</v>
      </c>
      <c r="M96" s="2">
        <v>6638017</v>
      </c>
      <c r="N96" s="2">
        <v>2111032</v>
      </c>
      <c r="O96" s="2">
        <v>-11747</v>
      </c>
      <c r="P96" s="2">
        <v>-1850162</v>
      </c>
      <c r="Q96" s="1" t="s">
        <v>245</v>
      </c>
    </row>
    <row r="97" spans="1:17" x14ac:dyDescent="0.2">
      <c r="A97" s="1" t="s">
        <v>163</v>
      </c>
      <c r="B97" s="2">
        <v>-240794</v>
      </c>
      <c r="C97" s="2">
        <v>-397072000</v>
      </c>
      <c r="D97" s="2">
        <v>-209716</v>
      </c>
      <c r="E97" s="2">
        <v>-388455</v>
      </c>
      <c r="F97" s="2">
        <v>-213687</v>
      </c>
      <c r="G97" s="2">
        <v>-1444834</v>
      </c>
      <c r="H97" s="2">
        <v>-46855000</v>
      </c>
      <c r="I97" s="2">
        <v>5113</v>
      </c>
      <c r="J97" s="2">
        <v>-46443</v>
      </c>
      <c r="K97" s="2">
        <v>-15410</v>
      </c>
      <c r="L97" s="2">
        <v>-758872</v>
      </c>
      <c r="M97" s="2">
        <v>-1767515</v>
      </c>
      <c r="N97" s="2">
        <v>0</v>
      </c>
      <c r="O97" s="2">
        <v>150</v>
      </c>
      <c r="P97" s="2">
        <v>0</v>
      </c>
      <c r="Q97" s="1" t="s">
        <v>246</v>
      </c>
    </row>
    <row r="98" spans="1:17" x14ac:dyDescent="0.2">
      <c r="A98" s="1" t="s">
        <v>164</v>
      </c>
      <c r="B98" s="2">
        <v>991006</v>
      </c>
      <c r="C98" s="2">
        <v>-264223000</v>
      </c>
      <c r="D98" s="2">
        <v>-36311</v>
      </c>
      <c r="E98" s="2">
        <v>388196</v>
      </c>
      <c r="F98" s="2">
        <v>-663447</v>
      </c>
      <c r="G98" s="2">
        <v>-4406247</v>
      </c>
      <c r="H98" s="2">
        <v>-155528000</v>
      </c>
      <c r="I98" s="2">
        <v>-19644</v>
      </c>
      <c r="J98" s="2">
        <v>-73752</v>
      </c>
      <c r="K98" s="2">
        <v>-2423953</v>
      </c>
      <c r="L98" s="2">
        <v>-2893</v>
      </c>
      <c r="M98" s="2">
        <v>-1680847</v>
      </c>
      <c r="N98" s="2">
        <v>-2120789</v>
      </c>
      <c r="O98" s="2">
        <v>-209</v>
      </c>
      <c r="P98" s="2">
        <v>1862920</v>
      </c>
      <c r="Q98" s="1" t="s">
        <v>247</v>
      </c>
    </row>
    <row r="99" spans="1:17" x14ac:dyDescent="0.2">
      <c r="A99" s="1" t="s">
        <v>165</v>
      </c>
      <c r="B99" s="3">
        <v>0</v>
      </c>
      <c r="C99" s="3">
        <v>0</v>
      </c>
      <c r="D99" s="3">
        <v>0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2">
        <v>1124</v>
      </c>
      <c r="M99" s="3">
        <v>0</v>
      </c>
      <c r="N99" s="3">
        <v>0</v>
      </c>
      <c r="O99" s="3">
        <v>0</v>
      </c>
      <c r="P99" s="3">
        <v>0</v>
      </c>
      <c r="Q99" s="1" t="s">
        <v>248</v>
      </c>
    </row>
    <row r="100" spans="1:17" x14ac:dyDescent="0.2">
      <c r="A100" s="1" t="s">
        <v>166</v>
      </c>
      <c r="B100" s="2">
        <v>376416</v>
      </c>
      <c r="C100" s="2">
        <v>468602000</v>
      </c>
      <c r="D100" s="2">
        <v>239702</v>
      </c>
      <c r="E100" s="2">
        <v>312409</v>
      </c>
      <c r="F100" s="2">
        <v>45250</v>
      </c>
      <c r="G100" s="2">
        <v>1132095</v>
      </c>
      <c r="H100" s="2">
        <v>75327000</v>
      </c>
      <c r="I100" s="2">
        <v>150062</v>
      </c>
      <c r="J100" s="2">
        <v>849</v>
      </c>
      <c r="K100" s="2">
        <v>241916</v>
      </c>
      <c r="L100" s="2">
        <v>860389</v>
      </c>
      <c r="M100" s="2">
        <v>2356562</v>
      </c>
      <c r="N100" s="2">
        <v>11583</v>
      </c>
      <c r="O100" s="2">
        <v>12322</v>
      </c>
      <c r="P100" s="2">
        <v>7122</v>
      </c>
      <c r="Q100" s="1" t="s">
        <v>249</v>
      </c>
    </row>
    <row r="101" spans="1:17" x14ac:dyDescent="0.2">
      <c r="A101" s="1" t="s">
        <v>167</v>
      </c>
      <c r="B101" s="2">
        <v>1614553</v>
      </c>
      <c r="C101" s="2">
        <v>176935000</v>
      </c>
      <c r="D101" s="2">
        <v>16693</v>
      </c>
      <c r="E101" s="2">
        <v>530892</v>
      </c>
      <c r="F101" s="2">
        <v>20443</v>
      </c>
      <c r="G101" s="2">
        <v>4761719</v>
      </c>
      <c r="H101" s="2">
        <v>96815000</v>
      </c>
      <c r="I101" s="2">
        <v>-124204</v>
      </c>
      <c r="J101" s="2">
        <v>1578</v>
      </c>
      <c r="K101" s="2">
        <v>10113</v>
      </c>
      <c r="L101" s="2">
        <v>55272</v>
      </c>
      <c r="M101" s="2">
        <v>5546217</v>
      </c>
      <c r="N101" s="2">
        <v>1826</v>
      </c>
      <c r="O101" s="2">
        <v>516</v>
      </c>
      <c r="P101" s="2">
        <v>19880</v>
      </c>
      <c r="Q101" s="1" t="s">
        <v>250</v>
      </c>
    </row>
  </sheetData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968A0-C0E6-4FD6-8058-DAD7094E362D}">
  <dimension ref="A1:AQ38"/>
  <sheetViews>
    <sheetView topLeftCell="G1" workbookViewId="0">
      <selection activeCell="O6" sqref="O6"/>
    </sheetView>
  </sheetViews>
  <sheetFormatPr defaultRowHeight="12.75" x14ac:dyDescent="0.2"/>
  <cols>
    <col min="1" max="1" width="43.7109375" bestFit="1" customWidth="1"/>
    <col min="2" max="16" width="20.7109375" customWidth="1"/>
    <col min="17" max="17" width="36" customWidth="1"/>
    <col min="19" max="19" width="10" bestFit="1" customWidth="1"/>
  </cols>
  <sheetData>
    <row r="1" spans="1:43" x14ac:dyDescent="0.2"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</row>
    <row r="3" spans="1:43" ht="51" x14ac:dyDescent="0.2">
      <c r="A3" s="10"/>
      <c r="B3" s="11" t="s">
        <v>0</v>
      </c>
      <c r="C3" s="11" t="s">
        <v>4</v>
      </c>
      <c r="D3" s="11" t="s">
        <v>5</v>
      </c>
      <c r="E3" s="11" t="s">
        <v>6</v>
      </c>
      <c r="F3" s="11" t="s">
        <v>8</v>
      </c>
      <c r="G3" s="11" t="s">
        <v>9</v>
      </c>
      <c r="H3" s="12" t="s">
        <v>10</v>
      </c>
      <c r="I3" s="11" t="s">
        <v>1</v>
      </c>
      <c r="J3" s="11" t="s">
        <v>2</v>
      </c>
      <c r="K3" s="11" t="s">
        <v>3</v>
      </c>
      <c r="L3" s="11" t="s">
        <v>7</v>
      </c>
      <c r="M3" s="4" t="s">
        <v>253</v>
      </c>
      <c r="N3" s="4" t="s">
        <v>260</v>
      </c>
      <c r="O3" s="4" t="s">
        <v>265</v>
      </c>
      <c r="P3" s="4" t="s">
        <v>263</v>
      </c>
      <c r="Q3" s="10"/>
    </row>
    <row r="4" spans="1:43" ht="30" x14ac:dyDescent="0.2">
      <c r="A4" s="13" t="s">
        <v>28</v>
      </c>
      <c r="B4" s="11" t="s">
        <v>11</v>
      </c>
      <c r="C4" s="11" t="s">
        <v>15</v>
      </c>
      <c r="D4" s="11" t="s">
        <v>16</v>
      </c>
      <c r="E4" s="11" t="s">
        <v>17</v>
      </c>
      <c r="F4" s="11" t="s">
        <v>19</v>
      </c>
      <c r="G4" s="11" t="s">
        <v>20</v>
      </c>
      <c r="H4" s="12" t="s">
        <v>21</v>
      </c>
      <c r="I4" s="11" t="s">
        <v>12</v>
      </c>
      <c r="J4" s="11" t="s">
        <v>13</v>
      </c>
      <c r="K4" s="11" t="s">
        <v>14</v>
      </c>
      <c r="L4" s="11" t="s">
        <v>18</v>
      </c>
      <c r="M4" s="4" t="s">
        <v>257</v>
      </c>
      <c r="N4" s="4" t="s">
        <v>261</v>
      </c>
      <c r="O4" s="4" t="s">
        <v>264</v>
      </c>
      <c r="P4" s="4" t="s">
        <v>262</v>
      </c>
      <c r="Q4" s="13" t="s">
        <v>29</v>
      </c>
    </row>
    <row r="5" spans="1:43" ht="15" x14ac:dyDescent="0.2">
      <c r="A5" s="14"/>
      <c r="B5" s="11">
        <v>141006</v>
      </c>
      <c r="C5" s="11">
        <v>141018</v>
      </c>
      <c r="D5" s="11">
        <v>141070</v>
      </c>
      <c r="E5" s="11">
        <v>141091</v>
      </c>
      <c r="F5" s="11">
        <v>141011</v>
      </c>
      <c r="G5" s="11">
        <v>141224</v>
      </c>
      <c r="H5" s="12">
        <v>141043</v>
      </c>
      <c r="I5" s="11">
        <v>141005</v>
      </c>
      <c r="J5" s="11">
        <v>141170</v>
      </c>
      <c r="K5" s="11">
        <v>141117</v>
      </c>
      <c r="L5" s="11">
        <v>141216</v>
      </c>
      <c r="M5" s="4">
        <v>141042</v>
      </c>
      <c r="N5" s="4">
        <v>141130</v>
      </c>
      <c r="O5" s="4">
        <v>141203</v>
      </c>
      <c r="P5" s="4">
        <v>141220</v>
      </c>
      <c r="Q5" s="14"/>
    </row>
    <row r="6" spans="1:43" ht="14.25" x14ac:dyDescent="0.2">
      <c r="A6" s="15" t="s">
        <v>30</v>
      </c>
      <c r="B6" s="18">
        <v>1</v>
      </c>
      <c r="C6" s="18">
        <v>1</v>
      </c>
      <c r="D6" s="18">
        <v>1</v>
      </c>
      <c r="E6" s="18">
        <v>1</v>
      </c>
      <c r="F6" s="18">
        <v>1</v>
      </c>
      <c r="G6" s="18">
        <v>1</v>
      </c>
      <c r="H6" s="18">
        <v>1</v>
      </c>
      <c r="I6" s="18">
        <v>1</v>
      </c>
      <c r="J6" s="18">
        <v>1</v>
      </c>
      <c r="K6" s="18">
        <v>1</v>
      </c>
      <c r="L6" s="18">
        <v>1</v>
      </c>
      <c r="M6" s="18">
        <v>1</v>
      </c>
      <c r="N6" s="18">
        <v>1</v>
      </c>
      <c r="O6" s="18">
        <v>1</v>
      </c>
      <c r="P6" s="18">
        <v>1</v>
      </c>
      <c r="Q6" s="16" t="s">
        <v>31</v>
      </c>
    </row>
    <row r="7" spans="1:43" ht="14.25" x14ac:dyDescent="0.2">
      <c r="A7" s="15" t="s">
        <v>32</v>
      </c>
      <c r="B7" s="18">
        <v>2.98</v>
      </c>
      <c r="C7" s="18">
        <v>10.69</v>
      </c>
      <c r="D7" s="18">
        <v>0.21</v>
      </c>
      <c r="E7" s="18">
        <v>0.9</v>
      </c>
      <c r="F7" s="18">
        <v>1.05</v>
      </c>
      <c r="G7" s="18">
        <v>2.58</v>
      </c>
      <c r="H7" s="18">
        <v>26.13</v>
      </c>
      <c r="I7" s="18" t="s">
        <v>77</v>
      </c>
      <c r="J7" s="18" t="s">
        <v>77</v>
      </c>
      <c r="K7" s="18" t="s">
        <v>77</v>
      </c>
      <c r="L7" s="18" t="s">
        <v>77</v>
      </c>
      <c r="M7" s="18" t="s">
        <v>77</v>
      </c>
      <c r="N7" s="18" t="s">
        <v>77</v>
      </c>
      <c r="O7" s="18" t="s">
        <v>77</v>
      </c>
      <c r="P7" s="18" t="s">
        <v>77</v>
      </c>
      <c r="Q7" s="19" t="s">
        <v>33</v>
      </c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</row>
    <row r="8" spans="1:43" ht="14.25" x14ac:dyDescent="0.2">
      <c r="A8" s="15" t="s">
        <v>34</v>
      </c>
      <c r="B8" s="17">
        <v>450017.5</v>
      </c>
      <c r="C8" s="17">
        <v>261215210.43000001</v>
      </c>
      <c r="D8" s="17">
        <v>1518323.45</v>
      </c>
      <c r="E8" s="17">
        <v>1762040.52</v>
      </c>
      <c r="F8" s="17">
        <v>28705.65</v>
      </c>
      <c r="G8" s="17">
        <v>43394.61</v>
      </c>
      <c r="H8" s="17">
        <v>13206658.02</v>
      </c>
      <c r="I8" s="18" t="s">
        <v>77</v>
      </c>
      <c r="J8" s="18" t="s">
        <v>77</v>
      </c>
      <c r="K8" s="18" t="s">
        <v>77</v>
      </c>
      <c r="L8" s="18" t="s">
        <v>77</v>
      </c>
      <c r="M8" s="18" t="s">
        <v>77</v>
      </c>
      <c r="N8" s="18" t="s">
        <v>77</v>
      </c>
      <c r="O8" s="18" t="s">
        <v>77</v>
      </c>
      <c r="P8" s="18" t="s">
        <v>77</v>
      </c>
      <c r="Q8" s="19" t="s">
        <v>35</v>
      </c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</row>
    <row r="9" spans="1:43" ht="14.25" x14ac:dyDescent="0.2">
      <c r="A9" s="15" t="s">
        <v>36</v>
      </c>
      <c r="B9" s="17">
        <v>166979</v>
      </c>
      <c r="C9" s="17">
        <v>12389437</v>
      </c>
      <c r="D9" s="17">
        <v>6485766</v>
      </c>
      <c r="E9" s="17">
        <v>1514650</v>
      </c>
      <c r="F9" s="17">
        <v>31908</v>
      </c>
      <c r="G9" s="17">
        <v>16758</v>
      </c>
      <c r="H9" s="17">
        <v>377833</v>
      </c>
      <c r="I9" s="18" t="s">
        <v>77</v>
      </c>
      <c r="J9" s="18" t="s">
        <v>77</v>
      </c>
      <c r="K9" s="18" t="s">
        <v>77</v>
      </c>
      <c r="L9" s="18" t="s">
        <v>77</v>
      </c>
      <c r="M9" s="18" t="s">
        <v>77</v>
      </c>
      <c r="N9" s="18" t="s">
        <v>77</v>
      </c>
      <c r="O9" s="18" t="s">
        <v>77</v>
      </c>
      <c r="P9" s="18" t="s">
        <v>77</v>
      </c>
      <c r="Q9" s="19" t="s">
        <v>37</v>
      </c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</row>
    <row r="10" spans="1:43" ht="14.25" x14ac:dyDescent="0.2">
      <c r="A10" s="15" t="s">
        <v>38</v>
      </c>
      <c r="B10" s="17">
        <v>408</v>
      </c>
      <c r="C10" s="17">
        <v>65960</v>
      </c>
      <c r="D10" s="17">
        <v>3240</v>
      </c>
      <c r="E10" s="17">
        <v>2785</v>
      </c>
      <c r="F10" s="17">
        <v>180</v>
      </c>
      <c r="G10" s="17">
        <v>75</v>
      </c>
      <c r="H10" s="17">
        <v>7710</v>
      </c>
      <c r="I10" s="18" t="s">
        <v>77</v>
      </c>
      <c r="J10" s="18" t="s">
        <v>77</v>
      </c>
      <c r="K10" s="18" t="s">
        <v>77</v>
      </c>
      <c r="L10" s="18" t="s">
        <v>77</v>
      </c>
      <c r="M10" s="18" t="s">
        <v>77</v>
      </c>
      <c r="N10" s="18" t="s">
        <v>77</v>
      </c>
      <c r="O10" s="18" t="s">
        <v>77</v>
      </c>
      <c r="P10" s="18" t="s">
        <v>77</v>
      </c>
      <c r="Q10" s="19" t="s">
        <v>39</v>
      </c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</row>
    <row r="11" spans="1:43" ht="14.25" x14ac:dyDescent="0.2">
      <c r="A11" s="15" t="s">
        <v>40</v>
      </c>
      <c r="B11" s="17">
        <v>6750000</v>
      </c>
      <c r="C11" s="17">
        <v>247500000</v>
      </c>
      <c r="D11" s="17">
        <v>35000000</v>
      </c>
      <c r="E11" s="17">
        <v>9000000</v>
      </c>
      <c r="F11" s="17">
        <v>2941768</v>
      </c>
      <c r="G11" s="17">
        <v>55000000</v>
      </c>
      <c r="H11" s="17">
        <v>83317500</v>
      </c>
      <c r="I11" s="28">
        <v>1020443</v>
      </c>
      <c r="J11" s="28">
        <v>2366815</v>
      </c>
      <c r="K11" s="28">
        <v>14500000</v>
      </c>
      <c r="L11" s="28">
        <v>2500000</v>
      </c>
      <c r="M11" s="28">
        <v>60444460</v>
      </c>
      <c r="N11" s="28">
        <v>10000000</v>
      </c>
      <c r="O11" s="28">
        <v>4600000</v>
      </c>
      <c r="P11" s="28">
        <v>1000000</v>
      </c>
      <c r="Q11" s="19" t="s">
        <v>41</v>
      </c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</row>
    <row r="12" spans="1:43" ht="14.25" x14ac:dyDescent="0.2">
      <c r="A12" s="15" t="s">
        <v>42</v>
      </c>
      <c r="B12" s="17">
        <v>20115000</v>
      </c>
      <c r="C12" s="17">
        <v>2645775000</v>
      </c>
      <c r="D12" s="17">
        <v>7350000</v>
      </c>
      <c r="E12" s="17">
        <v>8100000</v>
      </c>
      <c r="F12" s="28">
        <v>3088856.4</v>
      </c>
      <c r="G12" s="17">
        <v>141900000</v>
      </c>
      <c r="H12" s="17">
        <v>2177086275</v>
      </c>
      <c r="I12" s="18" t="s">
        <v>77</v>
      </c>
      <c r="J12" s="18" t="s">
        <v>77</v>
      </c>
      <c r="K12" s="18" t="s">
        <v>77</v>
      </c>
      <c r="L12" s="18" t="s">
        <v>77</v>
      </c>
      <c r="M12" s="18" t="s">
        <v>77</v>
      </c>
      <c r="N12" s="18" t="s">
        <v>77</v>
      </c>
      <c r="O12" s="18" t="s">
        <v>77</v>
      </c>
      <c r="P12" s="18" t="s">
        <v>77</v>
      </c>
      <c r="Q12" s="19" t="s">
        <v>43</v>
      </c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</row>
    <row r="13" spans="1:43" ht="14.25" x14ac:dyDescent="0.2">
      <c r="A13" s="15" t="s">
        <v>44</v>
      </c>
      <c r="B13" s="20">
        <v>45291</v>
      </c>
      <c r="C13" s="20">
        <v>45291</v>
      </c>
      <c r="D13" s="20">
        <v>45291</v>
      </c>
      <c r="E13" s="20">
        <v>45291</v>
      </c>
      <c r="F13" s="20">
        <v>45291</v>
      </c>
      <c r="G13" s="20">
        <v>45291</v>
      </c>
      <c r="H13" s="20">
        <v>45291</v>
      </c>
      <c r="I13" s="20">
        <v>45291</v>
      </c>
      <c r="J13" s="20">
        <v>45291</v>
      </c>
      <c r="K13" s="20">
        <v>45291</v>
      </c>
      <c r="L13" s="20">
        <v>45291</v>
      </c>
      <c r="M13" s="20">
        <v>45291</v>
      </c>
      <c r="N13" s="20">
        <v>45291</v>
      </c>
      <c r="O13" s="20">
        <v>45291</v>
      </c>
      <c r="P13" s="20">
        <v>45291</v>
      </c>
      <c r="Q13" s="19" t="s">
        <v>45</v>
      </c>
    </row>
    <row r="16" spans="1:43" ht="15" x14ac:dyDescent="0.2">
      <c r="A16" s="21" t="s">
        <v>46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3" t="s">
        <v>47</v>
      </c>
    </row>
    <row r="17" spans="1:17" ht="14.25" x14ac:dyDescent="0.2">
      <c r="A17" s="36" t="s">
        <v>48</v>
      </c>
      <c r="B17" s="24">
        <f>+B9*100/B11</f>
        <v>2.4737629629629629</v>
      </c>
      <c r="C17" s="24">
        <f t="shared" ref="C17" si="0">+C9*100/C11</f>
        <v>5.005833131313131</v>
      </c>
      <c r="D17" s="24">
        <f>+D9*100/D11</f>
        <v>18.530760000000001</v>
      </c>
      <c r="E17" s="24">
        <f t="shared" ref="E17:F17" si="1">+E9*100/E11</f>
        <v>16.829444444444444</v>
      </c>
      <c r="F17" s="24">
        <f t="shared" si="1"/>
        <v>1.0846538544167996</v>
      </c>
      <c r="G17" s="24">
        <f>+G9*100/G11</f>
        <v>3.0469090909090907E-2</v>
      </c>
      <c r="H17" s="24">
        <f>+H9*100/H11</f>
        <v>0.453485762294836</v>
      </c>
      <c r="I17" s="24" t="s">
        <v>77</v>
      </c>
      <c r="J17" s="24" t="s">
        <v>77</v>
      </c>
      <c r="K17" s="24" t="s">
        <v>77</v>
      </c>
      <c r="L17" s="24" t="s">
        <v>77</v>
      </c>
      <c r="M17" s="24" t="s">
        <v>77</v>
      </c>
      <c r="N17" s="24" t="s">
        <v>77</v>
      </c>
      <c r="O17" s="24" t="s">
        <v>77</v>
      </c>
      <c r="P17" s="24" t="s">
        <v>77</v>
      </c>
      <c r="Q17" s="16" t="s">
        <v>49</v>
      </c>
    </row>
    <row r="18" spans="1:17" ht="14.25" x14ac:dyDescent="0.2">
      <c r="A18" s="15" t="s">
        <v>50</v>
      </c>
      <c r="B18" s="42">
        <f>'Annual Financial Data'!B92/'Financial Ratios'!B11</f>
        <v>1.4536296296296296E-3</v>
      </c>
      <c r="C18" s="18">
        <f>'Annual Financial Data'!C92/'Financial Ratios'!C11</f>
        <v>1.8001333333333334</v>
      </c>
      <c r="D18" s="18">
        <f>'Annual Financial Data'!D92/'Financial Ratios'!D11</f>
        <v>-7.0425657142857145E-2</v>
      </c>
      <c r="E18" s="18">
        <f>'Annual Financial Data'!E92/'Financial Ratios'!E11</f>
        <v>-7.635511111111111E-2</v>
      </c>
      <c r="F18" s="18">
        <f>'Annual Financial Data'!F92/'Financial Ratios'!F11</f>
        <v>-7.7803552149591677E-3</v>
      </c>
      <c r="G18" s="18">
        <f>'Annual Financial Data'!G92/'Financial Ratios'!G11</f>
        <v>7.3426218181818187E-2</v>
      </c>
      <c r="H18" s="18">
        <f>'Annual Financial Data'!H92/'Financial Ratios'!H11</f>
        <v>3.5123953551174725</v>
      </c>
      <c r="I18" s="18">
        <f>'Annual Financial Data'!I92/'Financial Ratios'!I11</f>
        <v>-0.22495328009501755</v>
      </c>
      <c r="J18" s="18">
        <f>'Annual Financial Data'!J92/'Financial Ratios'!J11</f>
        <v>-8.8052086876245078E-2</v>
      </c>
      <c r="K18" s="18">
        <f>'Annual Financial Data'!K92/'Financial Ratios'!K11</f>
        <v>4.0686827586206897E-2</v>
      </c>
      <c r="L18" s="18">
        <f>'Annual Financial Data'!L92/'Financial Ratios'!L11</f>
        <v>-2.1927200000000001E-2</v>
      </c>
      <c r="M18" s="18">
        <f>'Annual Financial Data'!M92/'Financial Ratios'!M11</f>
        <v>9.486725499739761E-4</v>
      </c>
      <c r="N18" s="18">
        <f>'Annual Financial Data'!N92/'Financial Ratios'!N11</f>
        <v>-0.2894697</v>
      </c>
      <c r="O18" s="18">
        <f>'Annual Financial Data'!O92/'Financial Ratios'!O11</f>
        <v>-9.0659130434782603E-2</v>
      </c>
      <c r="P18" s="18">
        <f>'Annual Financial Data'!P92/'Financial Ratios'!P11</f>
        <v>3.6954000000000001E-2</v>
      </c>
      <c r="Q18" s="19" t="s">
        <v>51</v>
      </c>
    </row>
    <row r="19" spans="1:17" ht="14.25" x14ac:dyDescent="0.2">
      <c r="A19" s="15" t="s">
        <v>52</v>
      </c>
      <c r="B19" s="18">
        <f>+'Annual Financial Data'!B50/'Financial Ratios'!B11</f>
        <v>1.6987511111111111</v>
      </c>
      <c r="C19" s="18">
        <f>+'Annual Financial Data'!C50/'Financial Ratios'!C11</f>
        <v>6.7752202020202024</v>
      </c>
      <c r="D19" s="18">
        <f>+'Annual Financial Data'!D50/'Financial Ratios'!D11</f>
        <v>0.43855739999999999</v>
      </c>
      <c r="E19" s="18">
        <f>+'Annual Financial Data'!E50/'Financial Ratios'!E11</f>
        <v>1.1394577777777777</v>
      </c>
      <c r="F19" s="18">
        <f>+'Annual Financial Data'!F50/'Financial Ratios'!F11</f>
        <v>1.3981170506987635</v>
      </c>
      <c r="G19" s="18">
        <f>+'Annual Financial Data'!G50/'Financial Ratios'!G11</f>
        <v>1.3024514</v>
      </c>
      <c r="H19" s="18">
        <f>+'Annual Financial Data'!H50/'Financial Ratios'!H11</f>
        <v>20.576133465358417</v>
      </c>
      <c r="I19" s="18">
        <f>+'Annual Financial Data'!I50/'Financial Ratios'!I11</f>
        <v>0.34413289130309094</v>
      </c>
      <c r="J19" s="18">
        <f>+'Annual Financial Data'!J50/'Financial Ratios'!J11</f>
        <v>-0.54259754142169958</v>
      </c>
      <c r="K19" s="18">
        <f>+'Annual Financial Data'!K50/'Financial Ratios'!K11</f>
        <v>0.69703613793103447</v>
      </c>
      <c r="L19" s="18">
        <f>+'Annual Financial Data'!L50/'Financial Ratios'!L11</f>
        <v>0.41127839999999999</v>
      </c>
      <c r="M19" s="18">
        <f>+'Annual Financial Data'!M50/'Financial Ratios'!M11</f>
        <v>-1.2186967010707019</v>
      </c>
      <c r="N19" s="18">
        <f>+'Annual Financial Data'!N50/'Financial Ratios'!N11</f>
        <v>-3.4352500000000001E-2</v>
      </c>
      <c r="O19" s="18">
        <f>+'Annual Financial Data'!O50/'Financial Ratios'!O11</f>
        <v>-7.3754782608695654E-2</v>
      </c>
      <c r="P19" s="18">
        <f>+'Annual Financial Data'!P50/'Financial Ratios'!P11</f>
        <v>1.241771</v>
      </c>
      <c r="Q19" s="19" t="s">
        <v>53</v>
      </c>
    </row>
    <row r="20" spans="1:17" ht="14.25" x14ac:dyDescent="0.2">
      <c r="A20" s="15" t="s">
        <v>54</v>
      </c>
      <c r="B20" s="18">
        <f>B12/'Annual Financial Data'!B92</f>
        <v>2050.0407664084796</v>
      </c>
      <c r="C20" s="18">
        <f>C12/'Annual Financial Data'!C92</f>
        <v>5.9384490037774977</v>
      </c>
      <c r="D20" s="18">
        <f>D12/'Annual Financial Data'!D92</f>
        <v>-2.981867809540192</v>
      </c>
      <c r="E20" s="18">
        <f>E12/'Annual Financial Data'!E92</f>
        <v>-11.787030192259559</v>
      </c>
      <c r="F20" s="18">
        <f>F12/'Annual Financial Data'!F92</f>
        <v>-134.95527787486893</v>
      </c>
      <c r="G20" s="18">
        <f>G12/'Annual Financial Data'!G92</f>
        <v>35.137312854808862</v>
      </c>
      <c r="H20" s="18">
        <f>H12/'Annual Financial Data'!H92</f>
        <v>7.4393675421331036</v>
      </c>
      <c r="I20" s="18" t="s">
        <v>77</v>
      </c>
      <c r="J20" s="18" t="s">
        <v>77</v>
      </c>
      <c r="K20" s="18" t="s">
        <v>77</v>
      </c>
      <c r="L20" s="18" t="s">
        <v>77</v>
      </c>
      <c r="M20" s="18" t="s">
        <v>77</v>
      </c>
      <c r="N20" s="18" t="s">
        <v>77</v>
      </c>
      <c r="O20" s="18" t="s">
        <v>77</v>
      </c>
      <c r="P20" s="18" t="s">
        <v>77</v>
      </c>
      <c r="Q20" s="19" t="s">
        <v>55</v>
      </c>
    </row>
    <row r="21" spans="1:17" ht="14.25" x14ac:dyDescent="0.2">
      <c r="A21" s="15" t="s">
        <v>56</v>
      </c>
      <c r="B21" s="18">
        <f>B12/'Annual Financial Data'!B50</f>
        <v>1.754229904845128</v>
      </c>
      <c r="C21" s="18">
        <f>C12/'Annual Financial Data'!C50</f>
        <v>1.5778084964400874</v>
      </c>
      <c r="D21" s="18">
        <f>D12/'Annual Financial Data'!D50</f>
        <v>0.47884267829023064</v>
      </c>
      <c r="E21" s="18">
        <f>E12/'Annual Financial Data'!E50</f>
        <v>0.78984936304987163</v>
      </c>
      <c r="F21" s="18">
        <f>F12/'Annual Financial Data'!F50</f>
        <v>0.75101008136280256</v>
      </c>
      <c r="G21" s="18">
        <f>G12/'Annual Financial Data'!G50</f>
        <v>1.9808800543344649</v>
      </c>
      <c r="H21" s="18">
        <f>H12/'Annual Financial Data'!H50</f>
        <v>1.2699178902582433</v>
      </c>
      <c r="I21" s="18" t="s">
        <v>77</v>
      </c>
      <c r="J21" s="18" t="s">
        <v>77</v>
      </c>
      <c r="K21" s="18" t="s">
        <v>77</v>
      </c>
      <c r="L21" s="18" t="s">
        <v>77</v>
      </c>
      <c r="M21" s="18" t="s">
        <v>77</v>
      </c>
      <c r="N21" s="18" t="s">
        <v>77</v>
      </c>
      <c r="O21" s="18" t="s">
        <v>77</v>
      </c>
      <c r="P21" s="18" t="s">
        <v>77</v>
      </c>
      <c r="Q21" s="19" t="s">
        <v>57</v>
      </c>
    </row>
    <row r="22" spans="1:17" x14ac:dyDescent="0.2">
      <c r="B22" s="25"/>
      <c r="C22" s="25"/>
      <c r="D22" s="26"/>
      <c r="E22" s="26"/>
      <c r="F22" s="26"/>
      <c r="G22" s="26"/>
      <c r="H22" s="26"/>
      <c r="I22" s="25"/>
      <c r="J22" s="25"/>
      <c r="K22" s="25"/>
      <c r="L22" s="26"/>
      <c r="M22" s="25"/>
      <c r="N22" s="25"/>
      <c r="O22" s="25"/>
      <c r="P22" s="25"/>
      <c r="Q22" s="37"/>
    </row>
    <row r="23" spans="1:17" ht="14.25" x14ac:dyDescent="0.2">
      <c r="A23" s="15" t="s">
        <v>63</v>
      </c>
      <c r="B23" s="18">
        <f>'Annual Financial Data'!B75*100/'Annual Financial Data'!B73</f>
        <v>7.3796704003659839</v>
      </c>
      <c r="C23" s="18">
        <f>'Annual Financial Data'!C75*100/'Annual Financial Data'!C73</f>
        <v>57.955116763773212</v>
      </c>
      <c r="D23" s="18">
        <f>'Annual Financial Data'!D75*100/'Annual Financial Data'!D73</f>
        <v>-6.1483725027422986</v>
      </c>
      <c r="E23" s="18">
        <f>'Annual Financial Data'!E75*100/'Annual Financial Data'!E73</f>
        <v>1.7416289329150927</v>
      </c>
      <c r="F23" s="18">
        <f>'Annual Financial Data'!F75*100/'Annual Financial Data'!F73</f>
        <v>1.4132215892390583</v>
      </c>
      <c r="G23" s="18">
        <f>'Annual Financial Data'!G75*100/'Annual Financial Data'!G73</f>
        <v>13.767255223300065</v>
      </c>
      <c r="H23" s="18">
        <f>'Annual Financial Data'!H75*100/'Annual Financial Data'!H73</f>
        <v>51.653011963059747</v>
      </c>
      <c r="I23" s="18">
        <f>'Annual Financial Data'!I75*100/'Annual Financial Data'!I73</f>
        <v>46.864131519576119</v>
      </c>
      <c r="J23" s="18">
        <f>'Annual Financial Data'!J75*100/'Annual Financial Data'!J73</f>
        <v>9.7817849209460341</v>
      </c>
      <c r="K23" s="18">
        <f>'Annual Financial Data'!K75*100/'Annual Financial Data'!K73</f>
        <v>19.99820125818486</v>
      </c>
      <c r="L23" s="18" t="s">
        <v>77</v>
      </c>
      <c r="M23" s="18">
        <f>'Annual Financial Data'!M75*100/'Annual Financial Data'!M73</f>
        <v>14.063927440874577</v>
      </c>
      <c r="N23" s="18">
        <f>'Annual Financial Data'!N75*100/'Annual Financial Data'!N73</f>
        <v>-436.0297999648032</v>
      </c>
      <c r="O23" s="18">
        <f>'Annual Financial Data'!O75*100/'Annual Financial Data'!O73</f>
        <v>-27.259692651411232</v>
      </c>
      <c r="P23" s="18">
        <f>'Annual Financial Data'!P75*100/'Annual Financial Data'!P73</f>
        <v>-2.8016047258593324</v>
      </c>
      <c r="Q23" s="19" t="s">
        <v>61</v>
      </c>
    </row>
    <row r="24" spans="1:17" ht="15" customHeight="1" x14ac:dyDescent="0.2">
      <c r="A24" s="15" t="s">
        <v>64</v>
      </c>
      <c r="B24" s="18">
        <f>+('Annual Financial Data'!B88+'Annual Financial Data'!B82)*100/'Annual Financial Data'!B73</f>
        <v>0.5567756992644588</v>
      </c>
      <c r="C24" s="18">
        <f>+('Annual Financial Data'!C88+'Annual Financial Data'!C82)*100/'Annual Financial Data'!C73</f>
        <v>50.643002064700454</v>
      </c>
      <c r="D24" s="18">
        <f>+('Annual Financial Data'!D88+'Annual Financial Data'!D82)*100/'Annual Financial Data'!D73</f>
        <v>-42.479278028795591</v>
      </c>
      <c r="E24" s="18">
        <f>+('Annual Financial Data'!E88+'Annual Financial Data'!E82)*100/'Annual Financial Data'!E73</f>
        <v>-8.851027683657227</v>
      </c>
      <c r="F24" s="18">
        <f>+('Annual Financial Data'!F88+'Annual Financial Data'!F82)*100/'Annual Financial Data'!F73</f>
        <v>-0.13813906973403642</v>
      </c>
      <c r="G24" s="18">
        <f>+('Annual Financial Data'!G88+'Annual Financial Data'!G82)*100/'Annual Financial Data'!G73</f>
        <v>8.8182054224772894</v>
      </c>
      <c r="H24" s="18">
        <f>+('Annual Financial Data'!H88+'Annual Financial Data'!H82)*100/'Annual Financial Data'!H73</f>
        <v>50.818840588853575</v>
      </c>
      <c r="I24" s="18">
        <f>+('Annual Financial Data'!I88+'Annual Financial Data'!I82)*100/'Annual Financial Data'!I73</f>
        <v>-134.53780038589721</v>
      </c>
      <c r="J24" s="18">
        <f>+('Annual Financial Data'!J88+'Annual Financial Data'!J82)*100/'Annual Financial Data'!J73</f>
        <v>-215.37958970338428</v>
      </c>
      <c r="K24" s="18">
        <f>+('Annual Financial Data'!K88+'Annual Financial Data'!K82)*100/'Annual Financial Data'!K73</f>
        <v>13.985217612719207</v>
      </c>
      <c r="L24" s="18" t="s">
        <v>77</v>
      </c>
      <c r="M24" s="18">
        <f>+('Annual Financial Data'!M88+'Annual Financial Data'!M82)*100/'Annual Financial Data'!M73</f>
        <v>4.5662054890632593</v>
      </c>
      <c r="N24" s="18">
        <f>+('Annual Financial Data'!N88+'Annual Financial Data'!N82)*100/'Annual Financial Data'!N73</f>
        <v>-949.58526426937294</v>
      </c>
      <c r="O24" s="18">
        <f>+('Annual Financial Data'!O88+'Annual Financial Data'!O82)*100/'Annual Financial Data'!O73</f>
        <v>10.614033773676562</v>
      </c>
      <c r="P24" s="18">
        <f>+('Annual Financial Data'!P88+'Annual Financial Data'!P82)*100/'Annual Financial Data'!P73</f>
        <v>19.24337925604376</v>
      </c>
      <c r="Q24" s="19" t="s">
        <v>62</v>
      </c>
    </row>
    <row r="25" spans="1:17" ht="14.25" x14ac:dyDescent="0.2">
      <c r="A25" s="15" t="s">
        <v>65</v>
      </c>
      <c r="B25" s="18">
        <f>'Annual Financial Data'!B91*100/'Annual Financial Data'!B73</f>
        <v>8.7671644138187385E-2</v>
      </c>
      <c r="C25" s="18">
        <f>'Annual Financial Data'!C91*100/'Annual Financial Data'!C73</f>
        <v>36.350117227476623</v>
      </c>
      <c r="D25" s="18">
        <f>'Annual Financial Data'!D91*100/'Annual Financial Data'!D73</f>
        <v>-42.259997003102164</v>
      </c>
      <c r="E25" s="18">
        <f>'Annual Financial Data'!E91*100/'Annual Financial Data'!E73</f>
        <v>-9.9340994719660021</v>
      </c>
      <c r="F25" s="18">
        <f>'Annual Financial Data'!F91*100/'Annual Financial Data'!F73</f>
        <v>-0.13813906973403642</v>
      </c>
      <c r="G25" s="18">
        <f>'Annual Financial Data'!G91*100/'Annual Financial Data'!G73</f>
        <v>6.92582800719192</v>
      </c>
      <c r="H25" s="18">
        <f>'Annual Financial Data'!H91*100/'Annual Financial Data'!H73</f>
        <v>36.925616038903605</v>
      </c>
      <c r="I25" s="18">
        <f>'Annual Financial Data'!I91*100/'Annual Financial Data'!I73</f>
        <v>-138.84557458159185</v>
      </c>
      <c r="J25" s="18">
        <f>'Annual Financial Data'!J91*100/'Annual Financial Data'!J73</f>
        <v>-272.31543185678817</v>
      </c>
      <c r="K25" s="18">
        <f>'Annual Financial Data'!K91*100/'Annual Financial Data'!K73</f>
        <v>13.941230199239856</v>
      </c>
      <c r="L25" s="18" t="s">
        <v>77</v>
      </c>
      <c r="M25" s="18">
        <f>'Annual Financial Data'!M91*100/'Annual Financial Data'!M73</f>
        <v>2.085428664570617</v>
      </c>
      <c r="N25" s="18">
        <f>'Annual Financial Data'!N91*100/'Annual Financial Data'!N73</f>
        <v>-3396.1365636182318</v>
      </c>
      <c r="O25" s="18">
        <f>'Annual Financial Data'!O91*100/'Annual Financial Data'!O73</f>
        <v>-89.245367408038319</v>
      </c>
      <c r="P25" s="18">
        <f>'Annual Financial Data'!P91*100/'Annual Financial Data'!P73</f>
        <v>15.394870043034315</v>
      </c>
      <c r="Q25" s="19" t="s">
        <v>83</v>
      </c>
    </row>
    <row r="26" spans="1:17" ht="14.25" x14ac:dyDescent="0.2">
      <c r="A26" s="15" t="s">
        <v>66</v>
      </c>
      <c r="B26" s="18">
        <f>+'Annual Financial Data'!B91*100/'Annual Financial Data'!B38</f>
        <v>6.3033219958763737E-2</v>
      </c>
      <c r="C26" s="18">
        <f>+'Annual Financial Data'!C91*100/'Annual Financial Data'!C38</f>
        <v>20.830006008996246</v>
      </c>
      <c r="D26" s="18">
        <f>+'Annual Financial Data'!D91*100/'Annual Financial Data'!D38</f>
        <v>-4.2241782776395649</v>
      </c>
      <c r="E26" s="18">
        <f>+'Annual Financial Data'!E91*100/'Annual Financial Data'!E38</f>
        <v>-4.7772812537127205</v>
      </c>
      <c r="F26" s="18">
        <f>+'Annual Financial Data'!F91*100/'Annual Financial Data'!F38</f>
        <v>-0.30354064889107801</v>
      </c>
      <c r="G26" s="18">
        <f>+'Annual Financial Data'!G91*100/'Annual Financial Data'!G38</f>
        <v>3.7150343643544246</v>
      </c>
      <c r="H26" s="18">
        <f>+'Annual Financial Data'!H91*100/'Annual Financial Data'!H38</f>
        <v>14.725352580423761</v>
      </c>
      <c r="I26" s="18">
        <f>+'Annual Financial Data'!I91*100/'Annual Financial Data'!I38</f>
        <v>-27.066045055051301</v>
      </c>
      <c r="J26" s="18">
        <f>+'Annual Financial Data'!J91*100/'Annual Financial Data'!J38</f>
        <v>-17.218962729414176</v>
      </c>
      <c r="K26" s="18">
        <f>+'Annual Financial Data'!K91*100/'Annual Financial Data'!K38</f>
        <v>2.7275631953739761</v>
      </c>
      <c r="L26" s="18">
        <f>+'Annual Financial Data'!L91*100/'Annual Financial Data'!L38</f>
        <v>-5.1175339345394795</v>
      </c>
      <c r="M26" s="18">
        <f>+'Annual Financial Data'!M91*100/'Annual Financial Data'!M38</f>
        <v>1.3595690733699777</v>
      </c>
      <c r="N26" s="18">
        <f>+'Annual Financial Data'!N91*100/'Annual Financial Data'!N38</f>
        <v>-6.531870844423727</v>
      </c>
      <c r="O26" s="18">
        <f>+'Annual Financial Data'!O91*100/'Annual Financial Data'!O38</f>
        <v>-21.582993698973979</v>
      </c>
      <c r="P26" s="18">
        <f>+'Annual Financial Data'!P91*100/'Annual Financial Data'!P38</f>
        <v>0.12017830253172176</v>
      </c>
      <c r="Q26" s="19" t="s">
        <v>58</v>
      </c>
    </row>
    <row r="27" spans="1:17" ht="14.25" x14ac:dyDescent="0.2">
      <c r="A27" s="15" t="s">
        <v>67</v>
      </c>
      <c r="B27" s="18">
        <f>'Annual Financial Data'!B92*100/'Annual Financial Data'!B50</f>
        <v>8.5570488820981339E-2</v>
      </c>
      <c r="C27" s="18">
        <f>'Annual Financial Data'!C92*100/'Annual Financial Data'!C50</f>
        <v>26.569370140863885</v>
      </c>
      <c r="D27" s="18">
        <f>'Annual Financial Data'!D92*100/'Annual Financial Data'!D50</f>
        <v>-16.058481088873918</v>
      </c>
      <c r="E27" s="18">
        <f>'Annual Financial Data'!E92*100/'Annual Financial Data'!E50</f>
        <v>-6.701003986301477</v>
      </c>
      <c r="F27" s="18">
        <f>'Annual Financial Data'!F92*100/'Annual Financial Data'!F50</f>
        <v>-0.55648811457314196</v>
      </c>
      <c r="G27" s="18">
        <f>'Annual Financial Data'!G92*100/'Annual Financial Data'!G50</f>
        <v>5.6375399636269101</v>
      </c>
      <c r="H27" s="18">
        <f>'Annual Financial Data'!H92*100/'Annual Financial Data'!H50</f>
        <v>17.070239950721906</v>
      </c>
      <c r="I27" s="18">
        <f>'Annual Financial Data'!I92*100/'Annual Financial Data'!I50</f>
        <v>-65.368142883178422</v>
      </c>
      <c r="J27" s="18">
        <f>'Annual Financial Data'!J92*100/'Annual Financial Data'!J50</f>
        <v>16.227881653413569</v>
      </c>
      <c r="K27" s="18">
        <f>'Annual Financial Data'!K92*100/'Annual Financial Data'!K50</f>
        <v>5.8371188195456938</v>
      </c>
      <c r="L27" s="18">
        <f>'Annual Financial Data'!L92*100/'Annual Financial Data'!L50</f>
        <v>-5.3314737657022588</v>
      </c>
      <c r="M27" s="18">
        <f>'Annual Financial Data'!M92*100/'Annual Financial Data'!M50</f>
        <v>-7.784320324659183E-2</v>
      </c>
      <c r="N27" s="18" t="s">
        <v>77</v>
      </c>
      <c r="O27" s="18" t="s">
        <v>77</v>
      </c>
      <c r="P27" s="18">
        <f>'Annual Financial Data'!P92*100/'Annual Financial Data'!P50</f>
        <v>2.9759110174098122</v>
      </c>
      <c r="Q27" s="19" t="s">
        <v>59</v>
      </c>
    </row>
    <row r="28" spans="1:17" x14ac:dyDescent="0.2">
      <c r="D28" s="26"/>
      <c r="E28" s="26"/>
      <c r="F28" s="26"/>
      <c r="G28" s="26"/>
      <c r="H28" s="26"/>
      <c r="L28" s="26"/>
    </row>
    <row r="29" spans="1:17" ht="14.25" x14ac:dyDescent="0.2">
      <c r="A29" s="15" t="s">
        <v>70</v>
      </c>
      <c r="B29" s="18">
        <f>'Annual Financial Data'!B69*100/'Annual Financial Data'!B38</f>
        <v>26.337665207647628</v>
      </c>
      <c r="C29" s="18">
        <f>'Annual Financial Data'!C69*100/'Annual Financial Data'!C38</f>
        <v>21.499852921775361</v>
      </c>
      <c r="D29" s="18">
        <f>'Annual Financial Data'!D69*100/'Annual Financial Data'!D38</f>
        <v>73.695032212191734</v>
      </c>
      <c r="E29" s="18">
        <f>'Annual Financial Data'!E69*100/'Annual Financial Data'!E38</f>
        <v>28.707977737684161</v>
      </c>
      <c r="F29" s="18">
        <f>'Annual Financial Data'!F69*100/'Annual Financial Data'!F38</f>
        <v>45.454244045461607</v>
      </c>
      <c r="G29" s="18">
        <f>'Annual Financial Data'!G69*100/'Annual Financial Data'!G38</f>
        <v>34.101853142973411</v>
      </c>
      <c r="H29" s="18">
        <f>'Annual Financial Data'!H69*100/'Annual Financial Data'!H38</f>
        <v>13.73669835378605</v>
      </c>
      <c r="I29" s="18">
        <f>'Annual Financial Data'!I69*100/'Annual Financial Data'!I38</f>
        <v>58.594440867898101</v>
      </c>
      <c r="J29" s="18">
        <f>'Annual Financial Data'!J69*100/'Annual Financial Data'!J38</f>
        <v>206.1072732545602</v>
      </c>
      <c r="K29" s="18">
        <f>'Annual Financial Data'!K69*100/'Annual Financial Data'!K38</f>
        <v>52.155902984285724</v>
      </c>
      <c r="L29" s="18">
        <f>'Annual Financial Data'!L69*100/'Annual Financial Data'!L38</f>
        <v>4.0127709628633843</v>
      </c>
      <c r="M29" s="18">
        <f>'Annual Financial Data'!M69*100/'Annual Financial Data'!M38</f>
        <v>159.51384603901812</v>
      </c>
      <c r="N29" s="18">
        <f>'Annual Financial Data'!N69*100/'Annual Financial Data'!N38</f>
        <v>100.7751626273253</v>
      </c>
      <c r="O29" s="18">
        <f>'Annual Financial Data'!O69*100/'Annual Financial Data'!O38</f>
        <v>117.5586176558113</v>
      </c>
      <c r="P29" s="18">
        <f>'Annual Financial Data'!P69*100/'Annual Financial Data'!P38</f>
        <v>95.961629839445834</v>
      </c>
      <c r="Q29" s="19" t="s">
        <v>68</v>
      </c>
    </row>
    <row r="30" spans="1:17" ht="14.25" x14ac:dyDescent="0.2">
      <c r="A30" s="15" t="s">
        <v>60</v>
      </c>
      <c r="B30" s="18">
        <f>+'Annual Financial Data'!B52*100/'Annual Financial Data'!B38</f>
        <v>73.662334792352368</v>
      </c>
      <c r="C30" s="18">
        <f>+'Annual Financial Data'!C52*100/'Annual Financial Data'!C38</f>
        <v>78.500147078224643</v>
      </c>
      <c r="D30" s="18">
        <f>+'Annual Financial Data'!D52*100/'Annual Financial Data'!D38</f>
        <v>26.304967787808259</v>
      </c>
      <c r="E30" s="18">
        <f>+'Annual Financial Data'!E52*100/'Annual Financial Data'!E38</f>
        <v>71.292022262315839</v>
      </c>
      <c r="F30" s="18">
        <f>+'Annual Financial Data'!F52*100/'Annual Financial Data'!F38</f>
        <v>54.545755954538393</v>
      </c>
      <c r="G30" s="18">
        <f>+'Annual Financial Data'!G52*100/'Annual Financial Data'!G38</f>
        <v>65.898146857026589</v>
      </c>
      <c r="H30" s="18">
        <f>+'Annual Financial Data'!H52*100/'Annual Financial Data'!H38</f>
        <v>86.263301646213947</v>
      </c>
      <c r="I30" s="18">
        <f>+'Annual Financial Data'!I52*100/'Annual Financial Data'!I38</f>
        <v>41.405559132101899</v>
      </c>
      <c r="J30" s="18">
        <f>+'Annual Financial Data'!J52*100/'Annual Financial Data'!J38</f>
        <v>-106.1072732545602</v>
      </c>
      <c r="K30" s="18">
        <f>+'Annual Financial Data'!K52*100/'Annual Financial Data'!K38</f>
        <v>47.844097015714276</v>
      </c>
      <c r="L30" s="18">
        <f>+'Annual Financial Data'!L52*100/'Annual Financial Data'!L38</f>
        <v>95.987229037136615</v>
      </c>
      <c r="M30" s="18">
        <f>+'Annual Financial Data'!M52*100/'Annual Financial Data'!M38</f>
        <v>-59.513846039018127</v>
      </c>
      <c r="N30" s="18">
        <f>+'Annual Financial Data'!N52*100/'Annual Financial Data'!N38</f>
        <v>-0.77516262732529895</v>
      </c>
      <c r="O30" s="18">
        <f>+'Annual Financial Data'!O52*100/'Annual Financial Data'!O38</f>
        <v>-17.558617655811304</v>
      </c>
      <c r="P30" s="18">
        <f>+'Annual Financial Data'!P52*100/'Annual Financial Data'!P38</f>
        <v>4.0383701605541669</v>
      </c>
      <c r="Q30" s="19" t="s">
        <v>69</v>
      </c>
    </row>
    <row r="31" spans="1:17" ht="14.25" x14ac:dyDescent="0.2">
      <c r="A31" s="15" t="s">
        <v>71</v>
      </c>
      <c r="B31" s="18">
        <f>+('Annual Financial Data'!B88+'Annual Financial Data'!B82)/'Annual Financial Data'!B82</f>
        <v>1.1868916782537475</v>
      </c>
      <c r="C31" s="18">
        <f>+('Annual Financial Data'!C88+'Annual Financial Data'!C82)/'Annual Financial Data'!C82</f>
        <v>70.159021751380592</v>
      </c>
      <c r="D31" s="18">
        <f>+('Annual Financial Data'!D88+'Annual Financial Data'!D82)/'Annual Financial Data'!D82</f>
        <v>-6.6048959158049634</v>
      </c>
      <c r="E31" s="18">
        <f>+('Annual Financial Data'!E88+'Annual Financial Data'!E82)/'Annual Financial Data'!E82</f>
        <v>-8.1721523718000046</v>
      </c>
      <c r="F31" s="18" t="s">
        <v>77</v>
      </c>
      <c r="G31" s="18" t="s">
        <v>77</v>
      </c>
      <c r="H31" s="18">
        <f>+('Annual Financial Data'!H88+'Annual Financial Data'!H82)/'Annual Financial Data'!H82</f>
        <v>74.404396822464435</v>
      </c>
      <c r="I31" s="18">
        <f>+('Annual Financial Data'!I88+'Annual Financial Data'!I82)/'Annual Financial Data'!I82</f>
        <v>-31.231395675372088</v>
      </c>
      <c r="J31" s="18">
        <f>+('Annual Financial Data'!J88+'Annual Financial Data'!J82)/'Annual Financial Data'!J82</f>
        <v>-3.7828471760034885</v>
      </c>
      <c r="K31" s="18" t="s">
        <v>77</v>
      </c>
      <c r="L31" s="18" t="s">
        <v>77</v>
      </c>
      <c r="M31" s="18">
        <f>+('Annual Financial Data'!M88+'Annual Financial Data'!M82)/'Annual Financial Data'!M82</f>
        <v>4.437549411281057</v>
      </c>
      <c r="N31" s="18">
        <f>+('Annual Financial Data'!N88+'Annual Financial Data'!N82)/'Annual Financial Data'!N82</f>
        <v>-0.38813216976979048</v>
      </c>
      <c r="O31" s="18">
        <f>+('Annual Financial Data'!O88+'Annual Financial Data'!O82)/'Annual Financial Data'!O82</f>
        <v>1</v>
      </c>
      <c r="P31" s="18" t="s">
        <v>77</v>
      </c>
      <c r="Q31" s="19" t="s">
        <v>82</v>
      </c>
    </row>
    <row r="32" spans="1:17" x14ac:dyDescent="0.2">
      <c r="D32" s="26"/>
      <c r="E32" s="26"/>
      <c r="F32" s="26"/>
      <c r="G32" s="26"/>
      <c r="H32" s="26"/>
      <c r="L32" s="26"/>
    </row>
    <row r="33" spans="1:17" ht="14.25" x14ac:dyDescent="0.2">
      <c r="A33" s="15" t="s">
        <v>72</v>
      </c>
      <c r="B33" s="18">
        <f>+'Annual Financial Data'!B73/'Annual Financial Data'!B38</f>
        <v>0.71896929250478359</v>
      </c>
      <c r="C33" s="18">
        <f>+'Annual Financial Data'!C73/'Annual Financial Data'!C38</f>
        <v>0.573038207239978</v>
      </c>
      <c r="D33" s="18">
        <f>+'Annual Financial Data'!D73/'Annual Financial Data'!D38</f>
        <v>9.9956899602465246E-2</v>
      </c>
      <c r="E33" s="18">
        <f>+'Annual Financial Data'!E73/'Annual Financial Data'!E38</f>
        <v>0.48089726373227826</v>
      </c>
      <c r="F33" s="18">
        <f>+'Annual Financial Data'!F73/'Annual Financial Data'!F38</f>
        <v>2.1973555307379335</v>
      </c>
      <c r="G33" s="18">
        <f>+'Annual Financial Data'!G73/'Annual Financial Data'!G38</f>
        <v>0.53640291969374021</v>
      </c>
      <c r="H33" s="18">
        <f>+'Annual Financial Data'!H73/'Annual Financial Data'!H38</f>
        <v>0.3987842089055364</v>
      </c>
      <c r="I33" s="18">
        <f>+'Annual Financial Data'!I73/'Annual Financial Data'!I38</f>
        <v>0.19493631782369905</v>
      </c>
      <c r="J33" s="18">
        <f>+'Annual Financial Data'!J73/'Annual Financial Data'!J38</f>
        <v>6.3231681774353871E-2</v>
      </c>
      <c r="K33" s="18">
        <f>+'Annual Financial Data'!K73/'Annual Financial Data'!K38</f>
        <v>0.19564723890167857</v>
      </c>
      <c r="L33" s="18">
        <f>+'Annual Financial Data'!L73/'Annual Financial Data'!L38</f>
        <v>0</v>
      </c>
      <c r="M33" s="18">
        <f>+'Annual Financial Data'!M73/'Annual Financial Data'!M38</f>
        <v>0.65193746325046731</v>
      </c>
      <c r="N33" s="18">
        <f>+'Annual Financial Data'!N73/'Annual Financial Data'!N38</f>
        <v>1.9233239659434351E-3</v>
      </c>
      <c r="O33" s="18">
        <f>+'Annual Financial Data'!O73/'Annual Financial Data'!O38</f>
        <v>0.24183881276766422</v>
      </c>
      <c r="P33" s="18">
        <f>+'Annual Financial Data'!P73/'Annual Financial Data'!P38</f>
        <v>7.8063862959400947E-3</v>
      </c>
      <c r="Q33" s="19" t="s">
        <v>81</v>
      </c>
    </row>
    <row r="34" spans="1:17" ht="14.25" x14ac:dyDescent="0.2">
      <c r="A34" s="15" t="s">
        <v>73</v>
      </c>
      <c r="B34" s="18">
        <f>+'Annual Financial Data'!B73/('Annual Financial Data'!B14+'Annual Financial Data'!B15)</f>
        <v>2.3664042887134347</v>
      </c>
      <c r="C34" s="18">
        <f>+'Annual Financial Data'!C73/('Annual Financial Data'!C14+'Annual Financial Data'!C15)</f>
        <v>4.8302807631098101</v>
      </c>
      <c r="D34" s="18">
        <f>+'Annual Financial Data'!D73/('Annual Financial Data'!D14+'Annual Financial Data'!D15)</f>
        <v>0.14361504860290261</v>
      </c>
      <c r="E34" s="18">
        <f>+'Annual Financial Data'!E73/('Annual Financial Data'!E14+'Annual Financial Data'!E15)</f>
        <v>1.5585283987065937</v>
      </c>
      <c r="F34" s="18">
        <f>+'Annual Financial Data'!F73/('Annual Financial Data'!F14+'Annual Financial Data'!F15)</f>
        <v>3.2943457848134665</v>
      </c>
      <c r="G34" s="18">
        <f>+'Annual Financial Data'!G73/('Annual Financial Data'!G14+'Annual Financial Data'!G15)</f>
        <v>1.9306256663751464</v>
      </c>
      <c r="H34" s="18">
        <f>+'Annual Financial Data'!H73/('Annual Financial Data'!H14+'Annual Financial Data'!H15)</f>
        <v>1.041603799870674</v>
      </c>
      <c r="I34" s="18">
        <f>+'Annual Financial Data'!I73/('Annual Financial Data'!I14+'Annual Financial Data'!I15)</f>
        <v>0.51939292266706882</v>
      </c>
      <c r="J34" s="18">
        <f>+'Annual Financial Data'!J73/('Annual Financial Data'!J14+'Annual Financial Data'!J15)</f>
        <v>6.8929800226973856E-2</v>
      </c>
      <c r="K34" s="18">
        <f>+'Annual Financial Data'!K73/('Annual Financial Data'!K14+'Annual Financial Data'!K15)</f>
        <v>2.8764208172403691</v>
      </c>
      <c r="L34" s="18">
        <f>+'Annual Financial Data'!L73/('Annual Financial Data'!L14+'Annual Financial Data'!L15)</f>
        <v>0</v>
      </c>
      <c r="M34" s="18">
        <f>+'Annual Financial Data'!M73/('Annual Financial Data'!M14+'Annual Financial Data'!M15)</f>
        <v>1.771102172530403</v>
      </c>
      <c r="N34" s="18">
        <f>+'Annual Financial Data'!N73/('Annual Financial Data'!N14+'Annual Financial Data'!N15)</f>
        <v>2.1711647616915191E-3</v>
      </c>
      <c r="O34" s="18">
        <f>+'Annual Financial Data'!O73/('Annual Financial Data'!O14+'Annual Financial Data'!O15)</f>
        <v>0.69952724833983027</v>
      </c>
      <c r="P34" s="18">
        <f>+'Annual Financial Data'!P73/('Annual Financial Data'!P14+'Annual Financial Data'!P15)</f>
        <v>2.1804859672904849E-2</v>
      </c>
      <c r="Q34" s="19" t="s">
        <v>84</v>
      </c>
    </row>
    <row r="35" spans="1:17" ht="14.25" x14ac:dyDescent="0.2">
      <c r="A35" s="15" t="s">
        <v>74</v>
      </c>
      <c r="B35" s="18">
        <f>+'Annual Financial Data'!B73/'Financial Ratios'!B38</f>
        <v>1.8347403201520021</v>
      </c>
      <c r="C35" s="18">
        <f>+'Annual Financial Data'!C73/'Financial Ratios'!C38</f>
        <v>1.1672196215092154</v>
      </c>
      <c r="D35" s="18">
        <f>+'Annual Financial Data'!D73/'Financial Ratios'!D38</f>
        <v>-0.44078765797157349</v>
      </c>
      <c r="E35" s="18">
        <f>+'Annual Financial Data'!E73/'Financial Ratios'!E38</f>
        <v>0.95241705767016482</v>
      </c>
      <c r="F35" s="18">
        <f>+'Annual Financial Data'!F73/'Financial Ratios'!F38</f>
        <v>-15.427958735393831</v>
      </c>
      <c r="G35" s="18">
        <f>+'Annual Financial Data'!G73/'Financial Ratios'!G38</f>
        <v>0.83363098781600986</v>
      </c>
      <c r="H35" s="18">
        <f>+'Annual Financial Data'!H73/'Financial Ratios'!H38</f>
        <v>1.2896534553573171</v>
      </c>
      <c r="I35" s="18">
        <f>+'Annual Financial Data'!I73/'Financial Ratios'!I38</f>
        <v>2.0261651776413347</v>
      </c>
      <c r="J35" s="18">
        <f>+'Annual Financial Data'!J73/'Financial Ratios'!J38</f>
        <v>-3.532559275264515E-2</v>
      </c>
      <c r="K35" s="18">
        <f>+'Annual Financial Data'!K73/'Financial Ratios'!K38</f>
        <v>2.5728378826708465</v>
      </c>
      <c r="L35" s="18">
        <f>+'Annual Financial Data'!L73/'Financial Ratios'!L38</f>
        <v>0</v>
      </c>
      <c r="M35" s="18">
        <f>+'Annual Financial Data'!M73/'Financial Ratios'!M38</f>
        <v>-0.71313392155334299</v>
      </c>
      <c r="N35" s="18">
        <f>+'Annual Financial Data'!N73/'Financial Ratios'!N38</f>
        <v>-2.7509565653861079E-3</v>
      </c>
      <c r="O35" s="18">
        <f>+'Annual Financial Data'!O73/'Financial Ratios'!O38</f>
        <v>-0.58017372173235038</v>
      </c>
      <c r="P35" s="18">
        <f>+'Annual Financial Data'!P73/'Financial Ratios'!P38</f>
        <v>2.2525507656989109E-2</v>
      </c>
      <c r="Q35" s="19" t="s">
        <v>80</v>
      </c>
    </row>
    <row r="36" spans="1:17" ht="14.25" x14ac:dyDescent="0.2">
      <c r="B36" s="18"/>
      <c r="D36" s="26"/>
      <c r="E36" s="26"/>
      <c r="F36" s="26"/>
      <c r="G36" s="26"/>
      <c r="H36" s="26"/>
      <c r="L36" s="26"/>
    </row>
    <row r="37" spans="1:17" ht="14.25" x14ac:dyDescent="0.2">
      <c r="A37" s="15" t="s">
        <v>75</v>
      </c>
      <c r="B37" s="18">
        <f>+'Annual Financial Data'!B37/'Annual Financial Data'!B68</f>
        <v>2.4878476520339281</v>
      </c>
      <c r="C37" s="18">
        <f>+'Annual Financial Data'!C37/'Annual Financial Data'!C68</f>
        <v>4.568250891952605</v>
      </c>
      <c r="D37" s="18">
        <f>+'Annual Financial Data'!D37/'Annual Financial Data'!D68</f>
        <v>0.53502345044876887</v>
      </c>
      <c r="E37" s="18">
        <f>+'Annual Financial Data'!E37/'Annual Financial Data'!E68</f>
        <v>4.0523242449087995</v>
      </c>
      <c r="F37" s="18">
        <f>+'Annual Financial Data'!F37/'Annual Financial Data'!F68</f>
        <v>0.66696581269468658</v>
      </c>
      <c r="G37" s="18">
        <f>+'Annual Financial Data'!G37/'Annual Financial Data'!G68</f>
        <v>11.764096017875815</v>
      </c>
      <c r="H37" s="18">
        <f>+'Annual Financial Data'!H37/'Annual Financial Data'!H68</f>
        <v>4.1378720492644545</v>
      </c>
      <c r="I37" s="18">
        <f>+'Annual Financial Data'!I37/'Annual Financial Data'!I68</f>
        <v>1.1838888513285106</v>
      </c>
      <c r="J37" s="18">
        <f>+'Annual Financial Data'!J37/'Annual Financial Data'!J68</f>
        <v>4.4143996675004162E-2</v>
      </c>
      <c r="K37" s="18">
        <f>+'Annual Financial Data'!K37/'Annual Financial Data'!K68</f>
        <v>1.8399700528517693</v>
      </c>
      <c r="L37" s="18">
        <f>+'Annual Financial Data'!L37/'Annual Financial Data'!L68</f>
        <v>24.911408896333519</v>
      </c>
      <c r="M37" s="18">
        <f>+'Annual Financial Data'!M37/'Annual Financial Data'!M68</f>
        <v>0.31731256437234945</v>
      </c>
      <c r="N37" s="18">
        <f>+'Annual Financial Data'!N37/'Annual Financial Data'!N68</f>
        <v>0.13890707858476661</v>
      </c>
      <c r="O37" s="18">
        <f>+'Annual Financial Data'!O37/'Annual Financial Data'!O68</f>
        <v>0.60174309649333602</v>
      </c>
      <c r="P37" s="18">
        <f>+'Annual Financial Data'!P37/'Annual Financial Data'!P68</f>
        <v>2.368195650649958</v>
      </c>
      <c r="Q37" s="19" t="s">
        <v>78</v>
      </c>
    </row>
    <row r="38" spans="1:17" ht="14.25" x14ac:dyDescent="0.2">
      <c r="A38" s="15" t="s">
        <v>76</v>
      </c>
      <c r="B38" s="28">
        <f>+'Annual Financial Data'!B37-'Annual Financial Data'!B68</f>
        <v>6099915</v>
      </c>
      <c r="C38" s="28">
        <f>+'Annual Financial Data'!C37-'Annual Financial Data'!C68</f>
        <v>1053130000</v>
      </c>
      <c r="D38" s="28">
        <f>+'Annual Financial Data'!D37-'Annual Financial Data'!D68</f>
        <v>-13232444</v>
      </c>
      <c r="E38" s="28">
        <f>+'Annual Financial Data'!E37-'Annual Financial Data'!E68</f>
        <v>7263149</v>
      </c>
      <c r="F38" s="28">
        <f>+'Annual Financial Data'!F37-'Annual Financial Data'!F68</f>
        <v>-1073947</v>
      </c>
      <c r="G38" s="28">
        <f>+'Annual Financial Data'!G37-'Annual Financial Data'!G68</f>
        <v>69946872</v>
      </c>
      <c r="H38" s="28">
        <f>+'Annual Financial Data'!H37-'Annual Financial Data'!H68</f>
        <v>614524000</v>
      </c>
      <c r="I38" s="28">
        <f>+'Annual Financial Data'!I37-'Annual Financial Data'!I68</f>
        <v>81597</v>
      </c>
      <c r="J38" s="28">
        <f>+'Annual Financial Data'!J37-'Annual Financial Data'!J68</f>
        <v>-2166418</v>
      </c>
      <c r="K38" s="28">
        <f>+'Annual Financial Data'!K37-'Annual Financial Data'!K68</f>
        <v>1663832</v>
      </c>
      <c r="L38" s="28">
        <f>+'Annual Financial Data'!L37-'Annual Financial Data'!L68</f>
        <v>1027808</v>
      </c>
      <c r="M38" s="28">
        <f>+'Annual Financial Data'!M37-'Annual Financial Data'!M68</f>
        <v>-103424114</v>
      </c>
      <c r="N38" s="28">
        <f>+'Annual Financial Data'!N37-'Annual Financial Data'!N68</f>
        <v>-30983768</v>
      </c>
      <c r="O38" s="28">
        <f>+'Annual Financial Data'!O37-'Annual Financial Data'!O68</f>
        <v>-805426</v>
      </c>
      <c r="P38" s="28">
        <f>+'Annual Financial Data'!P37-'Annual Financial Data'!P68</f>
        <v>10656408</v>
      </c>
      <c r="Q38" s="19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Aseel</dc:creator>
  <cp:lastModifiedBy>Alhareth Migdady</cp:lastModifiedBy>
  <dcterms:created xsi:type="dcterms:W3CDTF">2023-08-15T12:44:15Z</dcterms:created>
  <dcterms:modified xsi:type="dcterms:W3CDTF">2025-08-19T08:45:08Z</dcterms:modified>
</cp:coreProperties>
</file>